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799" documentId="8_{BCAACF67-BEE6-422C-B42E-FA602EBFDBB6}" xr6:coauthVersionLast="47" xr6:coauthVersionMax="47" xr10:uidLastSave="{6CFE846F-1059-45BD-8E27-B9692386BFA4}"/>
  <bookViews>
    <workbookView xWindow="11505"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56" i="105" l="1"/>
  <c r="AI58" i="105"/>
  <c r="W110" i="105" l="1"/>
  <c r="W109" i="105"/>
  <c r="W108" i="105"/>
  <c r="AI10" i="106"/>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R21" i="103" l="1"/>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s="1"/>
  <c r="AI64" i="105" l="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K145"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C110" i="105" s="1"/>
  <c r="AD20" i="103"/>
  <c r="AE20" i="106"/>
  <c r="AQ20" i="106" s="1"/>
  <c r="AD20" i="106"/>
  <c r="AC20" i="106"/>
  <c r="L7" i="106" l="1"/>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<sst xmlns="http://schemas.openxmlformats.org/spreadsheetml/2006/main" count="7574" uniqueCount="2529">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</sst>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90" t="s">
        <v>2217</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2218</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2213</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t="s">
        <v>4</v>
      </c>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00000000000001" customHeight="1">
      <c r="A15" s="705" t="s">
        <v>7</v>
      </c>
      <c r="B15" s="666" t="s">
        <v>8</v>
      </c>
      <c r="C15" s="666"/>
      <c r="D15" s="666"/>
      <c r="E15" s="666"/>
      <c r="F15" s="666"/>
      <c r="G15" s="666"/>
      <c r="H15" s="666"/>
      <c r="I15" s="666"/>
      <c r="J15" s="666"/>
      <c r="K15" s="666"/>
      <c r="L15" s="668" t="s">
        <v>2390</v>
      </c>
      <c r="M15" s="669"/>
      <c r="N15" s="669"/>
      <c r="O15" s="669"/>
      <c r="P15" s="669"/>
      <c r="Q15" s="669"/>
      <c r="R15" s="669"/>
      <c r="S15" s="669"/>
      <c r="T15" s="669"/>
      <c r="U15" s="669"/>
      <c r="V15" s="669"/>
      <c r="W15" s="669"/>
      <c r="X15" s="669"/>
      <c r="Y15" s="669"/>
      <c r="Z15" s="669"/>
      <c r="AA15" s="669"/>
      <c r="AB15" s="669"/>
      <c r="AC15" s="669"/>
      <c r="AD15" s="669"/>
      <c r="AE15" s="669"/>
      <c r="AF15" s="670"/>
    </row>
    <row r="16" spans="1:41" ht="20.100000000000001" customHeight="1">
      <c r="A16" s="706"/>
      <c r="B16" s="666" t="s">
        <v>9</v>
      </c>
      <c r="C16" s="666"/>
      <c r="D16" s="666"/>
      <c r="E16" s="666"/>
      <c r="F16" s="666"/>
      <c r="G16" s="666"/>
      <c r="H16" s="666"/>
      <c r="I16" s="666"/>
      <c r="J16" s="666"/>
      <c r="K16" s="666"/>
      <c r="L16" s="668" t="s">
        <v>2391</v>
      </c>
      <c r="M16" s="669"/>
      <c r="N16" s="669"/>
      <c r="O16" s="669"/>
      <c r="P16" s="669"/>
      <c r="Q16" s="669"/>
      <c r="R16" s="669"/>
      <c r="S16" s="669"/>
      <c r="T16" s="669"/>
      <c r="U16" s="669"/>
      <c r="V16" s="669"/>
      <c r="W16" s="669"/>
      <c r="X16" s="669"/>
      <c r="Y16" s="669"/>
      <c r="Z16" s="669"/>
      <c r="AA16" s="669"/>
      <c r="AB16" s="669"/>
      <c r="AC16" s="669"/>
      <c r="AD16" s="669"/>
      <c r="AE16" s="669"/>
      <c r="AF16" s="670"/>
    </row>
    <row r="17" spans="1:41" ht="20.100000000000001" customHeight="1">
      <c r="A17" s="640" t="s">
        <v>10</v>
      </c>
      <c r="B17" s="666" t="s">
        <v>11</v>
      </c>
      <c r="C17" s="666"/>
      <c r="D17" s="666"/>
      <c r="E17" s="666"/>
      <c r="F17" s="666"/>
      <c r="G17" s="666"/>
      <c r="H17" s="666"/>
      <c r="I17" s="666"/>
      <c r="J17" s="666"/>
      <c r="K17" s="666"/>
      <c r="L17" s="677" t="s">
        <v>12</v>
      </c>
      <c r="M17" s="678"/>
      <c r="N17" s="678"/>
      <c r="O17" s="679"/>
      <c r="P17" s="77" t="s">
        <v>13</v>
      </c>
      <c r="Q17" s="680" t="s">
        <v>2392</v>
      </c>
      <c r="R17" s="681"/>
      <c r="S17" s="681"/>
      <c r="T17" s="681"/>
      <c r="U17" s="682"/>
      <c r="V17" s="37"/>
      <c r="W17" s="37"/>
      <c r="X17" s="37"/>
      <c r="Y17" s="37"/>
      <c r="Z17" s="37"/>
      <c r="AB17" s="24"/>
      <c r="AC17" s="24"/>
      <c r="AD17" s="24"/>
      <c r="AO17" s="27" t="s">
        <v>14</v>
      </c>
    </row>
    <row r="18" spans="1:41" ht="44.25" customHeight="1">
      <c r="A18" s="664"/>
      <c r="B18" s="667" t="s">
        <v>15</v>
      </c>
      <c r="C18" s="667"/>
      <c r="D18" s="667"/>
      <c r="E18" s="667"/>
      <c r="F18" s="667"/>
      <c r="G18" s="667"/>
      <c r="H18" s="667"/>
      <c r="I18" s="667"/>
      <c r="J18" s="667"/>
      <c r="K18" s="667"/>
      <c r="L18" s="668" t="s">
        <v>2393</v>
      </c>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100-１２３４</v>
      </c>
    </row>
    <row r="19" spans="1:41" ht="38.25" customHeight="1">
      <c r="A19" s="665"/>
      <c r="B19" s="667" t="s">
        <v>16</v>
      </c>
      <c r="C19" s="667"/>
      <c r="D19" s="667"/>
      <c r="E19" s="667"/>
      <c r="F19" s="667"/>
      <c r="G19" s="667"/>
      <c r="H19" s="667"/>
      <c r="I19" s="667"/>
      <c r="J19" s="667"/>
      <c r="K19" s="667"/>
      <c r="L19" s="710" t="s">
        <v>17</v>
      </c>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18</v>
      </c>
      <c r="B20" s="694" t="s">
        <v>19</v>
      </c>
      <c r="C20" s="666"/>
      <c r="D20" s="666"/>
      <c r="E20" s="666"/>
      <c r="F20" s="666"/>
      <c r="G20" s="666"/>
      <c r="H20" s="666"/>
      <c r="I20" s="666"/>
      <c r="J20" s="666"/>
      <c r="K20" s="666"/>
      <c r="L20" s="644" t="s">
        <v>20</v>
      </c>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21</v>
      </c>
      <c r="C21" s="693"/>
      <c r="D21" s="693"/>
      <c r="E21" s="693"/>
      <c r="F21" s="693"/>
      <c r="G21" s="693"/>
      <c r="H21" s="693"/>
      <c r="I21" s="693"/>
      <c r="J21" s="693"/>
      <c r="K21" s="694"/>
      <c r="L21" s="644" t="s">
        <v>24</v>
      </c>
      <c r="M21" s="645"/>
      <c r="N21" s="645"/>
      <c r="O21" s="645"/>
      <c r="P21" s="645"/>
      <c r="Q21" s="645"/>
      <c r="R21" s="645"/>
      <c r="S21" s="645"/>
      <c r="T21" s="645"/>
      <c r="U21" s="645"/>
      <c r="V21" s="645"/>
      <c r="W21" s="645"/>
      <c r="X21" s="645"/>
      <c r="Y21" s="645"/>
      <c r="Z21" s="645"/>
      <c r="AA21" s="645"/>
      <c r="AB21" s="645"/>
      <c r="AC21" s="645"/>
      <c r="AD21" s="645"/>
      <c r="AE21" s="645"/>
      <c r="AF21" s="646"/>
    </row>
    <row r="22" spans="1:41" ht="20.100000000000001" customHeight="1">
      <c r="A22" s="702" t="s">
        <v>22</v>
      </c>
      <c r="B22" s="703"/>
      <c r="C22" s="703"/>
      <c r="D22" s="703"/>
      <c r="E22" s="703"/>
      <c r="F22" s="703"/>
      <c r="G22" s="703"/>
      <c r="H22" s="703"/>
      <c r="I22" s="703"/>
      <c r="J22" s="703"/>
      <c r="K22" s="704"/>
      <c r="L22" s="683" t="s">
        <v>2394</v>
      </c>
      <c r="M22" s="684"/>
      <c r="N22" s="684"/>
      <c r="O22" s="684"/>
      <c r="P22" s="684"/>
      <c r="Q22" s="684"/>
      <c r="R22" s="684"/>
      <c r="S22" s="684"/>
      <c r="T22" s="684"/>
      <c r="U22" s="684"/>
      <c r="V22" s="685"/>
      <c r="W22" s="38"/>
      <c r="X22" s="38"/>
      <c r="Y22" s="38"/>
      <c r="Z22" s="38"/>
      <c r="AA22" s="39"/>
      <c r="AB22" s="39"/>
      <c r="AC22" s="39"/>
      <c r="AD22" s="39"/>
      <c r="AE22" s="39"/>
      <c r="AF22" s="39"/>
      <c r="AI22" s="12"/>
    </row>
    <row r="23" spans="1:41" ht="20.100000000000001" customHeight="1">
      <c r="A23" s="691" t="s">
        <v>23</v>
      </c>
      <c r="B23" s="666" t="s">
        <v>8</v>
      </c>
      <c r="C23" s="666"/>
      <c r="D23" s="666"/>
      <c r="E23" s="666"/>
      <c r="F23" s="666"/>
      <c r="G23" s="666"/>
      <c r="H23" s="666"/>
      <c r="I23" s="666"/>
      <c r="J23" s="666"/>
      <c r="K23" s="666"/>
      <c r="L23" s="644" t="s">
        <v>2395</v>
      </c>
      <c r="M23" s="645"/>
      <c r="N23" s="645"/>
      <c r="O23" s="645"/>
      <c r="P23" s="645"/>
      <c r="Q23" s="645"/>
      <c r="R23" s="645"/>
      <c r="S23" s="645"/>
      <c r="T23" s="645"/>
      <c r="U23" s="645"/>
      <c r="V23" s="645"/>
      <c r="W23" s="645"/>
      <c r="X23" s="646"/>
      <c r="Y23" s="38"/>
      <c r="Z23" s="38"/>
      <c r="AA23" s="39"/>
      <c r="AB23" s="39"/>
      <c r="AC23" s="39"/>
      <c r="AD23" s="39"/>
      <c r="AE23" s="39"/>
      <c r="AF23" s="39"/>
    </row>
    <row r="24" spans="1:41" ht="20.100000000000001" customHeight="1">
      <c r="A24" s="692"/>
      <c r="B24" s="700" t="s">
        <v>21</v>
      </c>
      <c r="C24" s="700"/>
      <c r="D24" s="700"/>
      <c r="E24" s="700"/>
      <c r="F24" s="700"/>
      <c r="G24" s="700"/>
      <c r="H24" s="700"/>
      <c r="I24" s="700"/>
      <c r="J24" s="700"/>
      <c r="K24" s="700"/>
      <c r="L24" s="644" t="s">
        <v>2396</v>
      </c>
      <c r="M24" s="645"/>
      <c r="N24" s="645"/>
      <c r="O24" s="645"/>
      <c r="P24" s="645"/>
      <c r="Q24" s="645"/>
      <c r="R24" s="645"/>
      <c r="S24" s="645"/>
      <c r="T24" s="645"/>
      <c r="U24" s="645"/>
      <c r="V24" s="645"/>
      <c r="W24" s="645"/>
      <c r="X24" s="646"/>
      <c r="Y24" s="38"/>
      <c r="Z24" s="38"/>
      <c r="AA24" s="39"/>
      <c r="AB24" s="39"/>
      <c r="AC24" s="39"/>
      <c r="AD24" s="39"/>
      <c r="AE24" s="39"/>
      <c r="AF24" s="39"/>
    </row>
    <row r="25" spans="1:41" ht="20.100000000000001" customHeight="1">
      <c r="A25" s="640" t="s">
        <v>25</v>
      </c>
      <c r="B25" s="666" t="s">
        <v>26</v>
      </c>
      <c r="C25" s="666"/>
      <c r="D25" s="666"/>
      <c r="E25" s="666"/>
      <c r="F25" s="666"/>
      <c r="G25" s="666"/>
      <c r="H25" s="666"/>
      <c r="I25" s="666"/>
      <c r="J25" s="666"/>
      <c r="K25" s="666"/>
      <c r="L25" s="644" t="s">
        <v>2397</v>
      </c>
      <c r="M25" s="645"/>
      <c r="N25" s="645"/>
      <c r="O25" s="645"/>
      <c r="P25" s="645"/>
      <c r="Q25" s="645"/>
      <c r="R25" s="645"/>
      <c r="S25" s="645"/>
      <c r="T25" s="645"/>
      <c r="U25" s="645"/>
      <c r="V25" s="645"/>
      <c r="W25" s="645"/>
      <c r="X25" s="646"/>
      <c r="Y25" s="38"/>
      <c r="Z25" s="38"/>
      <c r="AA25" s="39"/>
      <c r="AB25" s="39"/>
      <c r="AC25" s="39"/>
      <c r="AD25" s="39"/>
      <c r="AE25" s="39"/>
      <c r="AF25" s="39"/>
    </row>
    <row r="26" spans="1:41" ht="20.100000000000001" customHeight="1">
      <c r="A26" s="665"/>
      <c r="B26" s="666" t="s">
        <v>27</v>
      </c>
      <c r="C26" s="666"/>
      <c r="D26" s="666"/>
      <c r="E26" s="666"/>
      <c r="F26" s="666"/>
      <c r="G26" s="666"/>
      <c r="H26" s="666"/>
      <c r="I26" s="666"/>
      <c r="J26" s="666"/>
      <c r="K26" s="666"/>
      <c r="L26" s="697" t="s">
        <v>2398</v>
      </c>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89" t="s">
        <v>2219</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45" customHeight="1" thickBot="1">
      <c r="A31" s="719" t="s">
        <v>2220</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31</v>
      </c>
      <c r="B33" s="671" t="s">
        <v>2221</v>
      </c>
      <c r="C33" s="672"/>
      <c r="D33" s="672"/>
      <c r="E33" s="672"/>
      <c r="F33" s="672"/>
      <c r="G33" s="672"/>
      <c r="H33" s="672"/>
      <c r="I33" s="672"/>
      <c r="J33" s="672"/>
      <c r="K33" s="673"/>
      <c r="L33" s="671" t="s">
        <v>32</v>
      </c>
      <c r="M33" s="672"/>
      <c r="N33" s="672"/>
      <c r="O33" s="672"/>
      <c r="P33" s="673"/>
      <c r="Q33" s="634" t="s">
        <v>33</v>
      </c>
      <c r="R33" s="635"/>
      <c r="S33" s="635"/>
      <c r="T33" s="635"/>
      <c r="U33" s="635"/>
      <c r="V33" s="636"/>
      <c r="W33" s="660" t="s">
        <v>34</v>
      </c>
      <c r="X33" s="660"/>
      <c r="Y33" s="660"/>
      <c r="Z33" s="660" t="s">
        <v>35</v>
      </c>
      <c r="AA33" s="660"/>
      <c r="AB33" s="660"/>
      <c r="AC33" s="647" t="s">
        <v>36</v>
      </c>
      <c r="AD33" s="639" t="s">
        <v>2222</v>
      </c>
      <c r="AE33" s="637" t="s">
        <v>2223</v>
      </c>
      <c r="AF33" s="717" t="s">
        <v>2224</v>
      </c>
      <c r="AG33" s="633"/>
      <c r="AH33"/>
      <c r="AI33"/>
      <c r="AJ33"/>
      <c r="AK33"/>
      <c r="AL33"/>
      <c r="AM33"/>
      <c r="AN33"/>
    </row>
    <row r="34" spans="1:43" s="41" customFormat="1" ht="47.45" customHeight="1" thickBot="1">
      <c r="A34" s="650"/>
      <c r="B34" s="633"/>
      <c r="C34" s="674"/>
      <c r="D34" s="674"/>
      <c r="E34" s="674"/>
      <c r="F34" s="674"/>
      <c r="G34" s="674"/>
      <c r="H34" s="674"/>
      <c r="I34" s="674"/>
      <c r="J34" s="674"/>
      <c r="K34" s="675"/>
      <c r="L34" s="633"/>
      <c r="M34" s="674"/>
      <c r="N34" s="674"/>
      <c r="O34" s="674"/>
      <c r="P34" s="675"/>
      <c r="Q34" s="639" t="s">
        <v>37</v>
      </c>
      <c r="R34" s="640"/>
      <c r="S34" s="640"/>
      <c r="T34" s="640"/>
      <c r="U34" s="640"/>
      <c r="V34" s="289" t="s">
        <v>38</v>
      </c>
      <c r="W34" s="639"/>
      <c r="X34" s="639"/>
      <c r="Y34" s="639"/>
      <c r="Z34" s="639"/>
      <c r="AA34" s="639"/>
      <c r="AB34" s="639"/>
      <c r="AC34" s="648"/>
      <c r="AD34" s="716"/>
      <c r="AE34" s="638"/>
      <c r="AF34" s="718"/>
      <c r="AG34" s="633"/>
      <c r="AH34"/>
      <c r="AI34"/>
      <c r="AJ34"/>
      <c r="AK34"/>
      <c r="AL34"/>
      <c r="AM34"/>
      <c r="AN34"/>
    </row>
    <row r="35" spans="1:43" ht="45" customHeight="1" thickBot="1">
      <c r="A35" s="50">
        <v>1</v>
      </c>
      <c r="B35" s="657" t="s">
        <v>2399</v>
      </c>
      <c r="C35" s="658"/>
      <c r="D35" s="658"/>
      <c r="E35" s="658"/>
      <c r="F35" s="658"/>
      <c r="G35" s="658"/>
      <c r="H35" s="658"/>
      <c r="I35" s="658"/>
      <c r="J35" s="658"/>
      <c r="K35" s="659"/>
      <c r="L35" s="686" t="s">
        <v>39</v>
      </c>
      <c r="M35" s="687"/>
      <c r="N35" s="687"/>
      <c r="O35" s="687"/>
      <c r="P35" s="688"/>
      <c r="Q35" s="676" t="s">
        <v>4</v>
      </c>
      <c r="R35" s="676"/>
      <c r="S35" s="676"/>
      <c r="T35" s="676"/>
      <c r="U35" s="676"/>
      <c r="V35" s="292" t="s">
        <v>436</v>
      </c>
      <c r="W35" s="641" t="s">
        <v>2405</v>
      </c>
      <c r="X35" s="642"/>
      <c r="Y35" s="643"/>
      <c r="Z35" s="721" t="s">
        <v>2273</v>
      </c>
      <c r="AA35" s="721"/>
      <c r="AB35" s="721"/>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57" t="s">
        <v>2400</v>
      </c>
      <c r="C36" s="658"/>
      <c r="D36" s="658"/>
      <c r="E36" s="658"/>
      <c r="F36" s="658"/>
      <c r="G36" s="658"/>
      <c r="H36" s="658"/>
      <c r="I36" s="658"/>
      <c r="J36" s="658"/>
      <c r="K36" s="659"/>
      <c r="L36" s="654" t="s">
        <v>42</v>
      </c>
      <c r="M36" s="655"/>
      <c r="N36" s="655"/>
      <c r="O36" s="655"/>
      <c r="P36" s="656"/>
      <c r="Q36" s="632" t="s">
        <v>4</v>
      </c>
      <c r="R36" s="632"/>
      <c r="S36" s="632"/>
      <c r="T36" s="632"/>
      <c r="U36" s="632"/>
      <c r="V36" s="381" t="s">
        <v>1381</v>
      </c>
      <c r="W36" s="661" t="s">
        <v>2406</v>
      </c>
      <c r="X36" s="662"/>
      <c r="Y36" s="663"/>
      <c r="Z36" s="631" t="s">
        <v>2283</v>
      </c>
      <c r="AA36" s="631"/>
      <c r="AB36" s="63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57" t="s">
        <v>2401</v>
      </c>
      <c r="C37" s="658"/>
      <c r="D37" s="658"/>
      <c r="E37" s="658"/>
      <c r="F37" s="658"/>
      <c r="G37" s="658"/>
      <c r="H37" s="658"/>
      <c r="I37" s="658"/>
      <c r="J37" s="658"/>
      <c r="K37" s="659"/>
      <c r="L37" s="654" t="s">
        <v>42</v>
      </c>
      <c r="M37" s="655"/>
      <c r="N37" s="655"/>
      <c r="O37" s="655"/>
      <c r="P37" s="656"/>
      <c r="Q37" s="632" t="s">
        <v>4</v>
      </c>
      <c r="R37" s="632"/>
      <c r="S37" s="632"/>
      <c r="T37" s="632"/>
      <c r="U37" s="632"/>
      <c r="V37" s="383" t="s">
        <v>529</v>
      </c>
      <c r="W37" s="661" t="s">
        <v>2407</v>
      </c>
      <c r="X37" s="662"/>
      <c r="Y37" s="663"/>
      <c r="Z37" s="631" t="s">
        <v>2305</v>
      </c>
      <c r="AA37" s="631"/>
      <c r="AB37" s="63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57" t="s">
        <v>2402</v>
      </c>
      <c r="C38" s="658"/>
      <c r="D38" s="658"/>
      <c r="E38" s="658"/>
      <c r="F38" s="658"/>
      <c r="G38" s="658"/>
      <c r="H38" s="658"/>
      <c r="I38" s="658"/>
      <c r="J38" s="658"/>
      <c r="K38" s="659"/>
      <c r="L38" s="654" t="s">
        <v>42</v>
      </c>
      <c r="M38" s="655"/>
      <c r="N38" s="655"/>
      <c r="O38" s="655"/>
      <c r="P38" s="656"/>
      <c r="Q38" s="632" t="s">
        <v>4</v>
      </c>
      <c r="R38" s="632"/>
      <c r="S38" s="632"/>
      <c r="T38" s="632"/>
      <c r="U38" s="632"/>
      <c r="V38" s="383" t="s">
        <v>448</v>
      </c>
      <c r="W38" s="661" t="s">
        <v>2408</v>
      </c>
      <c r="X38" s="662"/>
      <c r="Y38" s="663"/>
      <c r="Z38" s="631" t="s">
        <v>2438</v>
      </c>
      <c r="AA38" s="631"/>
      <c r="AB38" s="63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57" t="s">
        <v>2403</v>
      </c>
      <c r="C39" s="658"/>
      <c r="D39" s="658"/>
      <c r="E39" s="658"/>
      <c r="F39" s="658"/>
      <c r="G39" s="658"/>
      <c r="H39" s="658"/>
      <c r="I39" s="658"/>
      <c r="J39" s="658"/>
      <c r="K39" s="659"/>
      <c r="L39" s="654" t="s">
        <v>42</v>
      </c>
      <c r="M39" s="655"/>
      <c r="N39" s="655"/>
      <c r="O39" s="655"/>
      <c r="P39" s="656"/>
      <c r="Q39" s="632" t="s">
        <v>4</v>
      </c>
      <c r="R39" s="632"/>
      <c r="S39" s="632"/>
      <c r="T39" s="632"/>
      <c r="U39" s="632"/>
      <c r="V39" s="383" t="s">
        <v>465</v>
      </c>
      <c r="W39" s="661" t="s">
        <v>2409</v>
      </c>
      <c r="X39" s="662"/>
      <c r="Y39" s="663"/>
      <c r="Z39" s="631" t="s">
        <v>2289</v>
      </c>
      <c r="AA39" s="631"/>
      <c r="AB39" s="63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57" t="s">
        <v>2404</v>
      </c>
      <c r="C40" s="658"/>
      <c r="D40" s="658"/>
      <c r="E40" s="658"/>
      <c r="F40" s="658"/>
      <c r="G40" s="658"/>
      <c r="H40" s="658"/>
      <c r="I40" s="658"/>
      <c r="J40" s="658"/>
      <c r="K40" s="659"/>
      <c r="L40" s="654" t="s">
        <v>42</v>
      </c>
      <c r="M40" s="655"/>
      <c r="N40" s="655"/>
      <c r="O40" s="655"/>
      <c r="P40" s="656"/>
      <c r="Q40" s="632" t="s">
        <v>4</v>
      </c>
      <c r="R40" s="632"/>
      <c r="S40" s="632"/>
      <c r="T40" s="632"/>
      <c r="U40" s="632"/>
      <c r="V40" s="383" t="s">
        <v>1372</v>
      </c>
      <c r="W40" s="661" t="s">
        <v>2410</v>
      </c>
      <c r="X40" s="662"/>
      <c r="Y40" s="663"/>
      <c r="Z40" s="631" t="s">
        <v>2335</v>
      </c>
      <c r="AA40" s="631"/>
      <c r="AB40" s="63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57" t="s">
        <v>2412</v>
      </c>
      <c r="C41" s="658"/>
      <c r="D41" s="658"/>
      <c r="E41" s="658"/>
      <c r="F41" s="658"/>
      <c r="G41" s="658"/>
      <c r="H41" s="658"/>
      <c r="I41" s="658"/>
      <c r="J41" s="658"/>
      <c r="K41" s="659"/>
      <c r="L41" s="654" t="s">
        <v>39</v>
      </c>
      <c r="M41" s="655"/>
      <c r="N41" s="655"/>
      <c r="O41" s="655"/>
      <c r="P41" s="656"/>
      <c r="Q41" s="632" t="s">
        <v>4</v>
      </c>
      <c r="R41" s="632"/>
      <c r="S41" s="632"/>
      <c r="T41" s="632"/>
      <c r="U41" s="632"/>
      <c r="V41" s="378" t="s">
        <v>1371</v>
      </c>
      <c r="W41" s="661" t="s">
        <v>2411</v>
      </c>
      <c r="X41" s="662"/>
      <c r="Y41" s="663"/>
      <c r="Z41" s="631" t="s">
        <v>2337</v>
      </c>
      <c r="AA41" s="631"/>
      <c r="AB41" s="63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652" t="s">
        <v>2499</v>
      </c>
      <c r="C42" s="653"/>
      <c r="D42" s="653"/>
      <c r="E42" s="653"/>
      <c r="F42" s="653"/>
      <c r="G42" s="653"/>
      <c r="H42" s="653"/>
      <c r="I42" s="653"/>
      <c r="J42" s="653"/>
      <c r="K42" s="653"/>
      <c r="L42" s="651" t="s">
        <v>39</v>
      </c>
      <c r="M42" s="651"/>
      <c r="N42" s="651"/>
      <c r="O42" s="651"/>
      <c r="P42" s="651"/>
      <c r="Q42" s="632" t="s">
        <v>4</v>
      </c>
      <c r="R42" s="632"/>
      <c r="S42" s="632"/>
      <c r="T42" s="632"/>
      <c r="U42" s="632"/>
      <c r="V42" s="290" t="s">
        <v>1361</v>
      </c>
      <c r="W42" s="631" t="s">
        <v>2500</v>
      </c>
      <c r="X42" s="631"/>
      <c r="Y42" s="631"/>
      <c r="Z42" s="631" t="s">
        <v>2329</v>
      </c>
      <c r="AA42" s="631"/>
      <c r="AB42" s="63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C110" sqref="AC110:AC111"/>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東京都</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59" t="s">
        <v>2234</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○○サービスジギョウショ</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46</v>
      </c>
      <c r="C6" s="761"/>
      <c r="D6" s="761"/>
      <c r="E6" s="761"/>
      <c r="F6" s="761"/>
      <c r="G6" s="761"/>
      <c r="H6" s="762" t="str">
        <f>IF(基本情報入力シート!L16="","",基本情報入力シート!L16)</f>
        <v>○○サービス事業所</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47</v>
      </c>
      <c r="C7" s="749"/>
      <c r="D7" s="749"/>
      <c r="E7" s="749"/>
      <c r="F7" s="749"/>
      <c r="G7" s="749"/>
      <c r="H7" s="120" t="s">
        <v>11</v>
      </c>
      <c r="I7" s="750" t="str">
        <f>IF(基本情報入力シート!AO18="－","",基本情報入力シート!AO18)</f>
        <v>100-１２３４</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東京都千代田区霞が関1-2-2</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○○ビル○○号室</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コウロウ　ハナコ</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48</v>
      </c>
      <c r="C11" s="775"/>
      <c r="D11" s="775"/>
      <c r="E11" s="775"/>
      <c r="F11" s="775"/>
      <c r="G11" s="775"/>
      <c r="H11" s="776" t="str">
        <f>IF(基本情報入力シート!L24="","",基本情報入力シート!L24)</f>
        <v>厚労　花子</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49</v>
      </c>
      <c r="C12" s="778"/>
      <c r="D12" s="778"/>
      <c r="E12" s="778"/>
      <c r="F12" s="778"/>
      <c r="G12" s="778"/>
      <c r="H12" s="778" t="s">
        <v>26</v>
      </c>
      <c r="I12" s="779"/>
      <c r="J12" s="779"/>
      <c r="K12" s="779"/>
      <c r="L12" s="780" t="str">
        <f>IF(基本情報入力シート!L25="","",基本情報入力シート!L25)</f>
        <v>03-3571-XXXX</v>
      </c>
      <c r="M12" s="780"/>
      <c r="N12" s="780"/>
      <c r="O12" s="780"/>
      <c r="P12" s="780"/>
      <c r="Q12" s="780"/>
      <c r="R12" s="780"/>
      <c r="S12" s="780"/>
      <c r="T12" s="780"/>
      <c r="U12" s="780"/>
      <c r="V12" s="781" t="s">
        <v>27</v>
      </c>
      <c r="W12" s="781"/>
      <c r="X12" s="781"/>
      <c r="Y12" s="781"/>
      <c r="Z12" s="780" t="str">
        <f>IF(基本情報入力シート!L26="","",基本情報入力シート!L26)</f>
        <v>aaa@aaa.aa.jp</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51</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767" t="s">
        <v>53</v>
      </c>
      <c r="D16" s="767"/>
      <c r="E16" s="767"/>
      <c r="F16" s="767"/>
      <c r="G16" s="767"/>
      <c r="H16" s="767"/>
      <c r="I16" s="767"/>
      <c r="J16" s="767"/>
      <c r="K16" s="767"/>
      <c r="L16" s="767"/>
      <c r="M16" s="767"/>
      <c r="N16" s="767"/>
      <c r="O16" s="767"/>
      <c r="P16" s="767"/>
      <c r="Q16" s="768">
        <f>SUM('別紙様式2-2（個票（４、５月））'!L5:N5,'別紙様式2-3（個票（６月以降））'!K6)</f>
        <v>37754478</v>
      </c>
      <c r="R16" s="769"/>
      <c r="S16" s="769"/>
      <c r="T16" s="769"/>
      <c r="U16" s="769"/>
      <c r="V16" s="770"/>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2461</v>
      </c>
      <c r="D17" s="731"/>
      <c r="E17" s="731"/>
      <c r="F17" s="731"/>
      <c r="G17" s="731"/>
      <c r="H17" s="731"/>
      <c r="I17" s="731"/>
      <c r="J17" s="731"/>
      <c r="K17" s="731"/>
      <c r="L17" s="731"/>
      <c r="M17" s="731"/>
      <c r="N17" s="731"/>
      <c r="O17" s="731"/>
      <c r="P17" s="731"/>
      <c r="Q17" s="768">
        <f>SUM('別紙様式2-2（個票（４、５月））'!L7:N7,'別紙様式2-3（個票（６月以降））'!K8:O8)</f>
        <v>9174220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773" t="s">
        <v>2236</v>
      </c>
      <c r="D18" s="773"/>
      <c r="E18" s="773"/>
      <c r="F18" s="773"/>
      <c r="G18" s="773"/>
      <c r="H18" s="773"/>
      <c r="I18" s="773"/>
      <c r="J18" s="773"/>
      <c r="K18" s="773"/>
      <c r="L18" s="773"/>
      <c r="M18" s="773"/>
      <c r="N18" s="773"/>
      <c r="O18" s="773"/>
      <c r="P18" s="773"/>
      <c r="Q18" s="774">
        <v>1000000000</v>
      </c>
      <c r="R18" s="774"/>
      <c r="S18" s="774"/>
      <c r="T18" s="774"/>
      <c r="U18" s="774"/>
      <c r="V18" s="774"/>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764" t="s">
        <v>2237</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31" t="s">
        <v>2239</v>
      </c>
      <c r="D21" s="731"/>
      <c r="E21" s="731"/>
      <c r="F21" s="731"/>
      <c r="G21" s="731"/>
      <c r="H21" s="731"/>
      <c r="I21" s="731"/>
      <c r="J21" s="731"/>
      <c r="K21" s="731"/>
      <c r="L21" s="731"/>
      <c r="M21" s="731"/>
      <c r="N21" s="731"/>
      <c r="O21" s="731"/>
      <c r="P21" s="786"/>
      <c r="Q21" s="787">
        <f>Q17</f>
        <v>9174220</v>
      </c>
      <c r="R21" s="788"/>
      <c r="S21" s="788"/>
      <c r="T21" s="788"/>
      <c r="U21" s="788"/>
      <c r="V21" s="789"/>
      <c r="W21" s="125" t="s">
        <v>54</v>
      </c>
      <c r="X21" s="23" t="s">
        <v>56</v>
      </c>
      <c r="Y21" s="790" t="str">
        <f>IFERROR(IF(Q21&lt;=0,"",IF(Q22&gt;=Q21,"○","×")),"")</f>
        <v>×</v>
      </c>
      <c r="Z21" s="23" t="s">
        <v>56</v>
      </c>
      <c r="AA21" s="736"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31" t="s">
        <v>2241</v>
      </c>
      <c r="D22" s="731"/>
      <c r="E22" s="731"/>
      <c r="F22" s="731"/>
      <c r="G22" s="731"/>
      <c r="H22" s="731"/>
      <c r="I22" s="731"/>
      <c r="J22" s="731"/>
      <c r="K22" s="731"/>
      <c r="L22" s="731"/>
      <c r="M22" s="731"/>
      <c r="N22" s="731"/>
      <c r="O22" s="731"/>
      <c r="P22" s="786"/>
      <c r="Q22" s="793">
        <v>9116610</v>
      </c>
      <c r="R22" s="794"/>
      <c r="S22" s="794"/>
      <c r="T22" s="794"/>
      <c r="U22" s="794"/>
      <c r="V22" s="795"/>
      <c r="W22" s="125" t="s">
        <v>54</v>
      </c>
      <c r="X22" s="23" t="s">
        <v>56</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31" t="s">
        <v>2243</v>
      </c>
      <c r="D23" s="731"/>
      <c r="E23" s="731"/>
      <c r="F23" s="731"/>
      <c r="G23" s="731"/>
      <c r="H23" s="731"/>
      <c r="I23" s="731"/>
      <c r="J23" s="731"/>
      <c r="K23" s="731"/>
      <c r="L23" s="731"/>
      <c r="M23" s="731"/>
      <c r="N23" s="731"/>
      <c r="O23" s="731"/>
      <c r="P23" s="786"/>
      <c r="Q23" s="793">
        <v>500000</v>
      </c>
      <c r="R23" s="794"/>
      <c r="S23" s="794"/>
      <c r="T23" s="794"/>
      <c r="U23" s="794"/>
      <c r="V23" s="795"/>
      <c r="W23" s="125" t="s">
        <v>54</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31" t="s">
        <v>2245</v>
      </c>
      <c r="D24" s="731"/>
      <c r="E24" s="731"/>
      <c r="F24" s="731"/>
      <c r="G24" s="731"/>
      <c r="H24" s="731"/>
      <c r="I24" s="731"/>
      <c r="J24" s="731"/>
      <c r="K24" s="731"/>
      <c r="L24" s="731"/>
      <c r="M24" s="731"/>
      <c r="N24" s="731"/>
      <c r="O24" s="731"/>
      <c r="P24" s="786"/>
      <c r="Q24" s="805">
        <f>Q22+Q23</f>
        <v>9616610</v>
      </c>
      <c r="R24" s="806"/>
      <c r="S24" s="806"/>
      <c r="T24" s="806"/>
      <c r="U24" s="806"/>
      <c r="V24" s="807"/>
      <c r="W24" s="125" t="s">
        <v>54</v>
      </c>
      <c r="X24" s="18"/>
      <c r="Y24" s="18"/>
      <c r="Z24" s="18" t="s">
        <v>56</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08" t="s">
        <v>2246</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2235</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59</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60</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767" t="s">
        <v>61</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14994443</v>
      </c>
      <c r="U31" s="811"/>
      <c r="V31" s="811"/>
      <c r="W31" s="811"/>
      <c r="X31" s="811"/>
      <c r="Y31" s="811"/>
      <c r="Z31" s="128" t="s">
        <v>54</v>
      </c>
      <c r="AA31" s="29" t="s">
        <v>56</v>
      </c>
      <c r="AB31" s="736" t="str">
        <f>IF(H6="", "", IFERROR(IF(T32&gt;=T31,"○","×"),""))</f>
        <v>○</v>
      </c>
      <c r="AC31" s="141"/>
      <c r="AD31" s="142"/>
      <c r="AE31" s="142"/>
      <c r="AF31" s="142"/>
      <c r="AG31" s="142"/>
      <c r="AH31" s="142"/>
      <c r="AI31" s="142"/>
      <c r="AJ31" s="142"/>
      <c r="AK31" s="142"/>
      <c r="AL31" s="18"/>
      <c r="AM31" s="796" t="s">
        <v>62</v>
      </c>
      <c r="AN31" s="797"/>
      <c r="AO31" s="797"/>
      <c r="AP31" s="797"/>
      <c r="AQ31" s="797"/>
      <c r="AR31" s="797"/>
      <c r="AS31" s="797"/>
      <c r="AT31" s="797"/>
      <c r="AU31" s="797"/>
      <c r="AV31" s="797"/>
      <c r="AW31" s="797"/>
      <c r="AX31" s="797"/>
      <c r="AY31" s="798"/>
    </row>
    <row r="32" spans="1:51" ht="28.5" customHeight="1" thickBot="1">
      <c r="A32" s="18"/>
      <c r="B32" s="140" t="s">
        <v>55</v>
      </c>
      <c r="C32" s="731" t="s">
        <v>63</v>
      </c>
      <c r="D32" s="731"/>
      <c r="E32" s="731"/>
      <c r="F32" s="731"/>
      <c r="G32" s="731"/>
      <c r="H32" s="731"/>
      <c r="I32" s="731"/>
      <c r="J32" s="731"/>
      <c r="K32" s="731"/>
      <c r="L32" s="731"/>
      <c r="M32" s="731"/>
      <c r="N32" s="731"/>
      <c r="O32" s="731"/>
      <c r="P32" s="731"/>
      <c r="Q32" s="731"/>
      <c r="R32" s="731"/>
      <c r="S32" s="731"/>
      <c r="T32" s="802">
        <v>100000000</v>
      </c>
      <c r="U32" s="802"/>
      <c r="V32" s="802"/>
      <c r="W32" s="802"/>
      <c r="X32" s="802"/>
      <c r="Y32" s="803"/>
      <c r="Z32" s="126" t="s">
        <v>54</v>
      </c>
      <c r="AA32" s="29" t="s">
        <v>56</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04" t="s">
        <v>64</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713" t="s">
        <v>65</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66</v>
      </c>
      <c r="BB37" s="743"/>
      <c r="BC37" s="743"/>
      <c r="BD37" s="743"/>
      <c r="BE37" s="743" t="s">
        <v>66</v>
      </c>
      <c r="BF37" s="743"/>
      <c r="BG37" s="743"/>
      <c r="BH37" s="743"/>
      <c r="BI37" s="722" t="s">
        <v>2502</v>
      </c>
      <c r="BJ37" s="723"/>
      <c r="BK37" s="723"/>
      <c r="BL37" s="723"/>
      <c r="BM37" s="723"/>
      <c r="BN37" s="724"/>
    </row>
    <row r="38" spans="1:66" s="13" customFormat="1" ht="18" customHeight="1" thickBot="1">
      <c r="A38" s="19"/>
      <c r="B38" s="744" t="s">
        <v>2203</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6</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6</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67</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13" t="s">
        <v>68</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69</v>
      </c>
      <c r="BB41" s="739"/>
      <c r="BC41" s="739"/>
      <c r="BD41" s="739"/>
      <c r="BE41" s="739" t="s">
        <v>69</v>
      </c>
      <c r="BF41" s="739"/>
      <c r="BG41" s="739"/>
      <c r="BH41" s="739"/>
    </row>
    <row r="42" spans="1:66" s="13" customFormat="1" ht="18" customHeight="1" thickBot="1">
      <c r="A42" s="19"/>
      <c r="B42" s="740" t="s">
        <v>2207</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4</v>
      </c>
      <c r="BB42" s="741"/>
      <c r="BC42" s="741"/>
      <c r="BD42" s="741"/>
      <c r="BE42" s="742">
        <f>COUNTIF('別紙様式2-3（個票（６月以降））'!O:O,"*処遇改善加算Ⅰ*")+COUNTIF('別紙様式2-3（個票（６月以降））'!O:O,"*処遇改善加算Ⅱ*")+COUNTIF('別紙様式2-3（個票（６月以降））'!O:O,"処遇改善加算Ⅲ")</f>
        <v>6</v>
      </c>
      <c r="BF42" s="742"/>
      <c r="BG42" s="742"/>
      <c r="BH42" s="742"/>
    </row>
    <row r="43" spans="1:66" s="13" customFormat="1" ht="30.6" customHeight="1" thickBot="1">
      <c r="A43" s="19"/>
      <c r="B43" s="740" t="s">
        <v>70</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746" t="s">
        <v>71</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72</v>
      </c>
      <c r="BB45" s="741"/>
      <c r="BC45" s="741"/>
      <c r="BD45" s="741"/>
      <c r="BE45" s="741" t="s">
        <v>72</v>
      </c>
      <c r="BF45" s="741"/>
      <c r="BG45" s="741"/>
      <c r="BH45" s="741"/>
    </row>
    <row r="46" spans="1:66" ht="18" customHeight="1" thickBot="1">
      <c r="A46" s="18"/>
      <c r="B46" s="815" t="s">
        <v>2204</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2</v>
      </c>
      <c r="BB46" s="816"/>
      <c r="BC46" s="816"/>
      <c r="BD46" s="816"/>
      <c r="BE46" s="817">
        <f>COUNTIF('別紙様式2-3（個票（６月以降））'!O:O,"*処遇改善加算Ⅰ*")+COUNTIF('別紙様式2-3（個票（６月以降））'!O:O,"*処遇改善加算Ⅱ*")</f>
        <v>3</v>
      </c>
      <c r="BF46" s="817"/>
      <c r="BG46" s="817"/>
      <c r="BH46" s="817"/>
    </row>
    <row r="47" spans="1:66" ht="30.6" customHeight="1" thickBot="1">
      <c r="A47" s="18"/>
      <c r="B47" s="740" t="s">
        <v>2470</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46" t="s">
        <v>2247</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73</v>
      </c>
      <c r="BB50" s="748"/>
      <c r="BC50" s="748"/>
      <c r="BD50" s="748"/>
      <c r="BE50" s="748" t="s">
        <v>73</v>
      </c>
      <c r="BF50" s="748"/>
      <c r="BG50" s="748"/>
      <c r="BH50" s="748"/>
    </row>
    <row r="51" spans="1:60" ht="18" customHeight="1" thickBot="1">
      <c r="A51" s="18"/>
      <c r="B51" s="813" t="s">
        <v>2205</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14">
        <f>COUNTIF('別紙様式2-2（個票（４、５月））'!O13:O113,"処遇改善加算Ⅰ")</f>
        <v>1</v>
      </c>
      <c r="BB51" s="814"/>
      <c r="BC51" s="814"/>
      <c r="BD51" s="814"/>
      <c r="BE51" s="814">
        <f>COUNTIF('別紙様式2-3（個票（６月以降））'!O13:O113,"*処遇改善加算Ⅰ*")</f>
        <v>2</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31" t="s">
        <v>74</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75</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2190</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2191</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該当</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728" t="s">
        <v>2527</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該当</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728" t="s">
        <v>2471</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5" customHeight="1">
      <c r="A65" s="18"/>
      <c r="B65" s="161" t="s">
        <v>77</v>
      </c>
      <c r="C65" s="728" t="s">
        <v>2504</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78</v>
      </c>
      <c r="C67" s="819"/>
      <c r="D67" s="820"/>
      <c r="E67" s="821" t="s">
        <v>79</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80</v>
      </c>
    </row>
    <row r="68" spans="1:53" ht="15.6" customHeight="1">
      <c r="A68" s="18"/>
      <c r="B68" s="671" t="s">
        <v>81</v>
      </c>
      <c r="C68" s="672"/>
      <c r="D68" s="672"/>
      <c r="E68" s="826" t="s">
        <v>267</v>
      </c>
      <c r="F68" s="827"/>
      <c r="G68" s="828" t="s">
        <v>2248</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！この区分（４項目）から２つ以上の取組が選択されていません。</v>
      </c>
      <c r="AN68" s="797"/>
      <c r="AO68" s="797"/>
      <c r="AP68" s="797"/>
      <c r="AQ68" s="797"/>
      <c r="AR68" s="797"/>
      <c r="AS68" s="797"/>
      <c r="AT68" s="797"/>
      <c r="AU68" s="797"/>
      <c r="AV68" s="797"/>
      <c r="AW68" s="797"/>
      <c r="AX68" s="798"/>
      <c r="AY68" s="19"/>
      <c r="AZ68" s="13"/>
      <c r="BA68" s="841">
        <f>COUNTIF(E68:F71, "✓")+COUNTIF(E68:F71, "誓約")</f>
        <v>2</v>
      </c>
    </row>
    <row r="69" spans="1:53" ht="15" customHeight="1" thickBot="1">
      <c r="A69" s="18"/>
      <c r="B69" s="633"/>
      <c r="C69" s="674"/>
      <c r="D69" s="674"/>
      <c r="E69" s="842"/>
      <c r="F69" s="843"/>
      <c r="G69" s="828" t="s">
        <v>82</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 customHeight="1">
      <c r="A70" s="18"/>
      <c r="B70" s="633"/>
      <c r="C70" s="674"/>
      <c r="D70" s="674"/>
      <c r="E70" s="842" t="s">
        <v>30</v>
      </c>
      <c r="F70" s="843"/>
      <c r="G70" s="828" t="s">
        <v>2249</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2250</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 customHeight="1">
      <c r="A72" s="18"/>
      <c r="B72" s="671" t="s">
        <v>83</v>
      </c>
      <c r="C72" s="672"/>
      <c r="D72" s="672"/>
      <c r="E72" s="826" t="s">
        <v>30</v>
      </c>
      <c r="F72" s="827"/>
      <c r="G72" s="828" t="s">
        <v>2251</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！この区分（４項目）から２つ以上の取組が選択されていません。</v>
      </c>
      <c r="AN72" s="797"/>
      <c r="AO72" s="797"/>
      <c r="AP72" s="797"/>
      <c r="AQ72" s="797"/>
      <c r="AR72" s="797"/>
      <c r="AS72" s="797"/>
      <c r="AT72" s="797"/>
      <c r="AU72" s="797"/>
      <c r="AV72" s="797"/>
      <c r="AW72" s="797"/>
      <c r="AX72" s="798"/>
      <c r="AY72" s="19"/>
      <c r="AZ72" s="13"/>
      <c r="BA72" s="841">
        <f>COUNTIF(E72:F75, "✓")+COUNTIF(E72:F75, "誓約")</f>
        <v>2</v>
      </c>
    </row>
    <row r="73" spans="1:53" ht="15" customHeight="1" thickBot="1">
      <c r="A73" s="18"/>
      <c r="B73" s="633"/>
      <c r="C73" s="674"/>
      <c r="D73" s="674"/>
      <c r="E73" s="842" t="s">
        <v>30</v>
      </c>
      <c r="F73" s="843"/>
      <c r="G73" s="828" t="s">
        <v>2252</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84</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85</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86</v>
      </c>
      <c r="C76" s="672"/>
      <c r="D76" s="849"/>
      <c r="E76" s="826"/>
      <c r="F76" s="827"/>
      <c r="G76" s="828" t="s">
        <v>2253</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！この区分（４項目）から２つ以上の取組が選択されていません。</v>
      </c>
      <c r="AN76" s="797"/>
      <c r="AO76" s="797"/>
      <c r="AP76" s="797"/>
      <c r="AQ76" s="797"/>
      <c r="AR76" s="797"/>
      <c r="AS76" s="797"/>
      <c r="AT76" s="797"/>
      <c r="AU76" s="797"/>
      <c r="AV76" s="797"/>
      <c r="AW76" s="797"/>
      <c r="AX76" s="798"/>
      <c r="AY76" s="19"/>
      <c r="AZ76" s="13"/>
      <c r="BA76" s="841">
        <f>COUNTIF(E76:F80, "✓")+COUNTIF(E76:F80, "誓約")</f>
        <v>2</v>
      </c>
    </row>
    <row r="77" spans="1:53" ht="28.15" customHeight="1" thickBot="1">
      <c r="A77" s="18"/>
      <c r="B77" s="633"/>
      <c r="C77" s="850"/>
      <c r="D77" s="851"/>
      <c r="E77" s="842" t="s">
        <v>30</v>
      </c>
      <c r="F77" s="843"/>
      <c r="G77" s="828" t="s">
        <v>87</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 customHeight="1">
      <c r="A78" s="18"/>
      <c r="B78" s="633"/>
      <c r="C78" s="850"/>
      <c r="D78" s="851"/>
      <c r="E78" s="842"/>
      <c r="F78" s="843"/>
      <c r="G78" s="828" t="s">
        <v>2254</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t="s">
        <v>30</v>
      </c>
      <c r="F79" s="840"/>
      <c r="G79" s="828" t="s">
        <v>2255</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2256</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！この区分（４項目）から２つ以上の取組が選択されていません。</v>
      </c>
      <c r="AN80" s="797"/>
      <c r="AO80" s="797"/>
      <c r="AP80" s="797"/>
      <c r="AQ80" s="797"/>
      <c r="AR80" s="797"/>
      <c r="AS80" s="797"/>
      <c r="AT80" s="797"/>
      <c r="AU80" s="797"/>
      <c r="AV80" s="797"/>
      <c r="AW80" s="797"/>
      <c r="AX80" s="798"/>
      <c r="AY80" s="19"/>
      <c r="AZ80" s="13"/>
      <c r="BA80" s="841">
        <f>COUNTIF(E81:F84, "✓")+COUNTIF(E81:F84, "誓約")</f>
        <v>2</v>
      </c>
    </row>
    <row r="81" spans="1:53" ht="32.450000000000003" customHeight="1" thickBot="1">
      <c r="A81" s="18"/>
      <c r="B81" s="671" t="s">
        <v>88</v>
      </c>
      <c r="C81" s="672"/>
      <c r="D81" s="849"/>
      <c r="E81" s="842"/>
      <c r="F81" s="843"/>
      <c r="G81" s="828" t="s">
        <v>2257</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2258</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t="s">
        <v>30</v>
      </c>
      <c r="F83" s="840"/>
      <c r="G83" s="828" t="s">
        <v>2263</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t="s">
        <v>30</v>
      </c>
      <c r="F84" s="847"/>
      <c r="G84" s="828" t="s">
        <v>2259</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1</v>
      </c>
    </row>
    <row r="85" spans="1:53" ht="15" customHeight="1" thickBot="1">
      <c r="A85" s="18"/>
      <c r="B85" s="671" t="s">
        <v>89</v>
      </c>
      <c r="C85" s="672"/>
      <c r="D85" s="849"/>
      <c r="E85" s="842" t="s">
        <v>267</v>
      </c>
      <c r="F85" s="843"/>
      <c r="G85" s="828" t="s">
        <v>90</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45" customHeight="1">
      <c r="A86" s="18"/>
      <c r="B86" s="633"/>
      <c r="C86" s="850"/>
      <c r="D86" s="851"/>
      <c r="E86" s="842"/>
      <c r="F86" s="843"/>
      <c r="G86" s="828" t="s">
        <v>91</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！この区分（８項目）から３つ以上の取組が選択されていません。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92</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 customHeight="1">
      <c r="A88" s="18"/>
      <c r="B88" s="633"/>
      <c r="C88" s="850"/>
      <c r="D88" s="851"/>
      <c r="E88" s="842"/>
      <c r="F88" s="843"/>
      <c r="G88" s="828" t="s">
        <v>2260</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93</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2264</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 customHeight="1">
      <c r="A91" s="18"/>
      <c r="B91" s="633"/>
      <c r="C91" s="850"/>
      <c r="D91" s="851"/>
      <c r="E91" s="842"/>
      <c r="F91" s="843"/>
      <c r="G91" s="828" t="s">
        <v>94</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t="s">
        <v>267</v>
      </c>
      <c r="F92" s="847"/>
      <c r="G92" s="863" t="s">
        <v>95</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96</v>
      </c>
      <c r="C93" s="672"/>
      <c r="D93" s="849"/>
      <c r="E93" s="826" t="s">
        <v>30</v>
      </c>
      <c r="F93" s="827"/>
      <c r="G93" s="828" t="s">
        <v>2265</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！この区分（４項目）から２つ以上の取組が選択されていません。</v>
      </c>
      <c r="AN93" s="797"/>
      <c r="AO93" s="797"/>
      <c r="AP93" s="797"/>
      <c r="AQ93" s="797"/>
      <c r="AR93" s="797"/>
      <c r="AS93" s="797"/>
      <c r="AT93" s="797"/>
      <c r="AU93" s="797"/>
      <c r="AV93" s="797"/>
      <c r="AW93" s="797"/>
      <c r="AX93" s="798"/>
      <c r="AY93" s="19"/>
      <c r="AZ93" s="13"/>
      <c r="BA93" s="841">
        <f>COUNTIF(E93:F96, "✓")+COUNTIF(E93:F96, "誓約")</f>
        <v>2</v>
      </c>
    </row>
    <row r="94" spans="1:53" ht="27.75" customHeight="1" thickBot="1">
      <c r="A94" s="18"/>
      <c r="B94" s="633"/>
      <c r="C94" s="850"/>
      <c r="D94" s="851"/>
      <c r="E94" s="842" t="s">
        <v>30</v>
      </c>
      <c r="F94" s="843"/>
      <c r="G94" s="828" t="s">
        <v>2266</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2261</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2262</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45" t="s">
        <v>2194</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v>
      </c>
      <c r="AL99" s="18"/>
      <c r="AY99" s="167"/>
    </row>
    <row r="100" spans="1:56" s="167" customFormat="1" ht="30.6" customHeight="1">
      <c r="A100" s="165"/>
      <c r="B100" s="880" t="s">
        <v>99</v>
      </c>
      <c r="C100" s="881"/>
      <c r="D100" s="881"/>
      <c r="E100" s="882" t="b">
        <v>0</v>
      </c>
      <c r="F100" s="626"/>
      <c r="G100" s="886" t="s">
        <v>2267</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98</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t="s">
        <v>30</v>
      </c>
      <c r="G101" s="894" t="s">
        <v>100</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66</v>
      </c>
      <c r="BB103" s="866"/>
      <c r="BC103" s="866"/>
      <c r="BD103" s="866"/>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2528</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2476</v>
      </c>
      <c r="C108" s="927" t="s">
        <v>2477</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743702</v>
      </c>
      <c r="X108" s="734"/>
      <c r="Y108" s="734"/>
      <c r="Z108" s="734"/>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31" t="s">
        <v>2509</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11979009</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2521</v>
      </c>
      <c r="C110" s="731" t="s">
        <v>2524</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12722711</v>
      </c>
      <c r="X110" s="734"/>
      <c r="Y110" s="734"/>
      <c r="Z110" s="735"/>
      <c r="AA110" s="574"/>
      <c r="AB110" s="78" t="s">
        <v>56</v>
      </c>
      <c r="AC110" s="736"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2523</v>
      </c>
      <c r="C111" s="786" t="s">
        <v>2522</v>
      </c>
      <c r="D111" s="926"/>
      <c r="E111" s="926"/>
      <c r="F111" s="926"/>
      <c r="G111" s="926"/>
      <c r="H111" s="926"/>
      <c r="I111" s="926"/>
      <c r="J111" s="926"/>
      <c r="K111" s="926"/>
      <c r="L111" s="926"/>
      <c r="M111" s="926"/>
      <c r="N111" s="926"/>
      <c r="O111" s="926"/>
      <c r="P111" s="926"/>
      <c r="Q111" s="926"/>
      <c r="R111" s="926"/>
      <c r="S111" s="926"/>
      <c r="T111" s="926"/>
      <c r="U111" s="926"/>
      <c r="V111" s="740"/>
      <c r="W111" s="897">
        <f>T32</f>
        <v>100000000</v>
      </c>
      <c r="X111" s="897"/>
      <c r="Y111" s="897"/>
      <c r="Z111" s="897"/>
      <c r="AA111" s="574" t="s">
        <v>54</v>
      </c>
      <c r="AB111" s="78" t="s">
        <v>56</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104</v>
      </c>
      <c r="AF115" s="870"/>
      <c r="AG115" s="870"/>
      <c r="AH115" s="870"/>
      <c r="AI115" s="870"/>
      <c r="AJ115" s="871"/>
      <c r="AK115" s="537" t="str">
        <f>IF(H6="", "", IF(AND(BA116=TRUE,OR(BA117=TRUE),BA118=TRUE,BA119=TRUE, BA121=TRUE, BA120=TRUE,BA122=TRUE),"○","×"))</f>
        <v>○</v>
      </c>
      <c r="AL115" s="18"/>
      <c r="AM115" s="872" t="s">
        <v>105</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2214</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106</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875" t="s">
        <v>2269</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106</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898" t="s">
        <v>2196</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107</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898" t="s">
        <v>108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109</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898" t="s">
        <v>110</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111</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901" t="s">
        <v>112</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113</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898" t="s">
        <v>114</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109</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914" t="s">
        <v>2466</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117</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916">
        <v>8</v>
      </c>
      <c r="F131" s="917"/>
      <c r="G131" s="187" t="s">
        <v>119</v>
      </c>
      <c r="H131" s="916">
        <v>4</v>
      </c>
      <c r="I131" s="917"/>
      <c r="J131" s="187" t="s">
        <v>120</v>
      </c>
      <c r="K131" s="916">
        <v>1</v>
      </c>
      <c r="L131" s="917"/>
      <c r="M131" s="187" t="s">
        <v>121</v>
      </c>
      <c r="N131" s="15"/>
      <c r="O131" s="918" t="s">
        <v>46</v>
      </c>
      <c r="P131" s="918"/>
      <c r="Q131" s="918"/>
      <c r="R131" s="919" t="str">
        <f>IF(H6="","",H6)</f>
        <v>○○サービス事業所</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952" t="s">
        <v>122</v>
      </c>
      <c r="O132" s="952"/>
      <c r="P132" s="952"/>
      <c r="Q132" s="952"/>
      <c r="R132" s="908" t="s">
        <v>19</v>
      </c>
      <c r="S132" s="908"/>
      <c r="T132" s="909" t="str">
        <f>IF(基本情報入力シート!L20="", "", 基本情報入力シート!L20)</f>
        <v>代表取締役</v>
      </c>
      <c r="U132" s="909"/>
      <c r="V132" s="909"/>
      <c r="W132" s="909"/>
      <c r="X132" s="909"/>
      <c r="Y132" s="910" t="s">
        <v>21</v>
      </c>
      <c r="Z132" s="910"/>
      <c r="AA132" s="909" t="str">
        <f>IF(基本情報入力シート!L21="", "", 基本情報入力シート!L21)</f>
        <v>厚労　太郎</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127</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2195</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2270</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128</v>
      </c>
      <c r="C143" s="949" t="s">
        <v>129</v>
      </c>
      <c r="D143" s="950"/>
      <c r="E143" s="950"/>
      <c r="F143" s="950"/>
      <c r="G143" s="950"/>
      <c r="H143" s="950"/>
      <c r="I143" s="951"/>
      <c r="J143" s="938" t="s">
        <v>130</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v>
      </c>
      <c r="AL143" s="18"/>
    </row>
    <row r="144" spans="1:53" s="167" customFormat="1" ht="25.9" customHeight="1">
      <c r="A144" s="165"/>
      <c r="B144" s="205" t="s">
        <v>131</v>
      </c>
      <c r="C144" s="943" t="s">
        <v>132</v>
      </c>
      <c r="D144" s="944"/>
      <c r="E144" s="944"/>
      <c r="F144" s="944"/>
      <c r="G144" s="944"/>
      <c r="H144" s="944"/>
      <c r="I144" s="945"/>
      <c r="J144" s="936" t="s">
        <v>133</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v>
      </c>
      <c r="AL144" s="206"/>
    </row>
    <row r="145" spans="1:38" s="167" customFormat="1" ht="24" customHeight="1">
      <c r="A145" s="19"/>
      <c r="B145" s="543" t="s">
        <v>134</v>
      </c>
      <c r="C145" s="943" t="s">
        <v>135</v>
      </c>
      <c r="D145" s="944"/>
      <c r="E145" s="944"/>
      <c r="F145" s="944"/>
      <c r="G145" s="944"/>
      <c r="H145" s="944"/>
      <c r="I145" s="945"/>
      <c r="J145" s="936" t="s">
        <v>136</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IF(H6="","",IF(BA42=0,"",IF(OR(AK42="○",AND(AK42="×",AK43="✓")),"○","×")))</f>
        <v>○</v>
      </c>
      <c r="AL145" s="18"/>
    </row>
    <row r="146" spans="1:38" s="13" customFormat="1" ht="26.25" customHeight="1">
      <c r="A146" s="19"/>
      <c r="B146" s="543" t="s">
        <v>137</v>
      </c>
      <c r="C146" s="943" t="s">
        <v>138</v>
      </c>
      <c r="D146" s="944"/>
      <c r="E146" s="944"/>
      <c r="F146" s="944"/>
      <c r="G146" s="944"/>
      <c r="H146" s="944"/>
      <c r="I146" s="945"/>
      <c r="J146" s="936" t="s">
        <v>2484</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v>
      </c>
      <c r="AL146" s="18"/>
    </row>
    <row r="147" spans="1:38" s="13" customFormat="1" ht="18" customHeight="1">
      <c r="A147" s="19"/>
      <c r="B147" s="543" t="s">
        <v>139</v>
      </c>
      <c r="C147" s="943" t="s">
        <v>140</v>
      </c>
      <c r="D147" s="944"/>
      <c r="E147" s="944"/>
      <c r="F147" s="944"/>
      <c r="G147" s="944"/>
      <c r="H147" s="944"/>
      <c r="I147" s="945"/>
      <c r="J147" s="938" t="s">
        <v>2271</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v>
      </c>
      <c r="AL147" s="206"/>
    </row>
    <row r="148" spans="1:38" s="13" customFormat="1" ht="22.15" customHeight="1">
      <c r="A148" s="19"/>
      <c r="B148" s="929" t="s">
        <v>141</v>
      </c>
      <c r="C148" s="930" t="s">
        <v>142</v>
      </c>
      <c r="D148" s="931"/>
      <c r="E148" s="931"/>
      <c r="F148" s="931"/>
      <c r="G148" s="931"/>
      <c r="H148" s="931"/>
      <c r="I148" s="932"/>
      <c r="J148" s="936" t="s">
        <v>2197</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v>
      </c>
      <c r="AL148" s="18"/>
    </row>
    <row r="149" spans="1:38" s="13" customFormat="1">
      <c r="A149" s="19"/>
      <c r="B149" s="929"/>
      <c r="C149" s="933"/>
      <c r="D149" s="934"/>
      <c r="E149" s="934"/>
      <c r="F149" s="934"/>
      <c r="G149" s="934"/>
      <c r="H149" s="934"/>
      <c r="I149" s="935"/>
      <c r="J149" s="938" t="s">
        <v>2272</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v>
      </c>
      <c r="AL149" s="18"/>
    </row>
    <row r="150" spans="1:38" ht="15" customHeight="1">
      <c r="A150" s="18"/>
      <c r="B150" s="375" t="s">
        <v>143</v>
      </c>
      <c r="C150" s="940" t="s">
        <v>144</v>
      </c>
      <c r="D150" s="940"/>
      <c r="E150" s="940"/>
      <c r="F150" s="940"/>
      <c r="G150" s="940"/>
      <c r="H150" s="940"/>
      <c r="I150" s="940"/>
      <c r="J150" s="941" t="s">
        <v>145</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146</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58</v>
      </c>
      <c r="C153" s="920" t="s">
        <v>147</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v>
      </c>
      <c r="AL153" s="18"/>
    </row>
    <row r="154" spans="1:38" ht="13.15" customHeight="1">
      <c r="A154" s="18"/>
      <c r="B154" s="208" t="s">
        <v>58</v>
      </c>
      <c r="C154" s="923" t="s">
        <v>148</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vqo6JIPhA8yQ8T0ZjnXsR2eoD3ST+aWSn0lG0TYFLungzrwwDZbILbaHJT2dkmDZcm/uPQq18SzroTeIiJeeg==" saltValue="LvyFR56HLVGnIzuqOp6ozg=="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S4" s="52"/>
      <c r="BL4" s="220"/>
      <c r="BM4"/>
      <c r="BN4"/>
      <c r="BO4"/>
      <c r="BP4"/>
    </row>
    <row r="5" spans="1:69" ht="35.25" customHeight="1" thickBot="1">
      <c r="A5" s="959" t="s">
        <v>150</v>
      </c>
      <c r="B5" s="960"/>
      <c r="C5" s="960"/>
      <c r="D5" s="960"/>
      <c r="E5" s="960"/>
      <c r="F5" s="960"/>
      <c r="G5" s="960"/>
      <c r="H5" s="960"/>
      <c r="I5" s="960"/>
      <c r="J5" s="960"/>
      <c r="K5" s="961"/>
      <c r="L5" s="962">
        <f>IFERROR(SUM(AC:AC),"")</f>
        <v>4690778</v>
      </c>
      <c r="M5" s="963"/>
      <c r="N5" s="964"/>
      <c r="O5" s="232" t="s">
        <v>54</v>
      </c>
      <c r="P5" s="538"/>
      <c r="Q5" s="233"/>
      <c r="R5" s="213"/>
      <c r="S5" s="214"/>
      <c r="T5" s="57"/>
      <c r="U5" s="215"/>
      <c r="V5" s="215"/>
      <c r="W5" s="215"/>
      <c r="X5" s="215"/>
      <c r="Y5" s="215"/>
      <c r="Z5" s="215"/>
      <c r="AA5" s="215"/>
      <c r="AB5" s="215"/>
      <c r="AC5" s="215"/>
      <c r="AD5" s="215"/>
      <c r="AE5" s="215"/>
      <c r="AF5" s="216"/>
      <c r="AG5" s="965" t="s">
        <v>2230</v>
      </c>
      <c r="AH5" s="966"/>
      <c r="AI5" s="966"/>
      <c r="AJ5" s="967"/>
      <c r="AK5" s="322">
        <f>COUNTIF(AU:AU,"対象")</f>
        <v>2</v>
      </c>
      <c r="AL5" s="53"/>
      <c r="AM5" s="53"/>
      <c r="AN5" s="53"/>
      <c r="AO5" s="53"/>
      <c r="AP5" s="231"/>
      <c r="AQ5" s="234"/>
      <c r="AS5" s="231"/>
      <c r="BL5" s="220"/>
      <c r="BM5"/>
      <c r="BN5"/>
      <c r="BO5"/>
      <c r="BP5"/>
    </row>
    <row r="6" spans="1:69" ht="35.25" customHeight="1" thickBot="1">
      <c r="A6" s="235"/>
      <c r="B6" s="959" t="s">
        <v>151</v>
      </c>
      <c r="C6" s="960"/>
      <c r="D6" s="960"/>
      <c r="E6" s="960"/>
      <c r="F6" s="960"/>
      <c r="G6" s="960"/>
      <c r="H6" s="960"/>
      <c r="I6" s="960"/>
      <c r="J6" s="960"/>
      <c r="K6" s="961"/>
      <c r="L6" s="962">
        <f>IFERROR(SUM(AE:AE),"")</f>
        <v>2047038</v>
      </c>
      <c r="M6" s="963"/>
      <c r="N6" s="964"/>
      <c r="O6" s="232" t="s">
        <v>54</v>
      </c>
      <c r="P6" s="212"/>
      <c r="Q6" s="233"/>
      <c r="R6" s="213"/>
      <c r="S6" s="214"/>
      <c r="T6" s="57"/>
      <c r="U6" s="215"/>
      <c r="V6" s="215"/>
      <c r="W6" s="215"/>
      <c r="X6" s="215"/>
      <c r="Y6" s="215"/>
      <c r="Z6" s="215"/>
      <c r="AA6" s="215"/>
      <c r="AB6" s="215"/>
      <c r="AC6" s="215"/>
      <c r="AD6" s="215"/>
      <c r="AE6" s="215"/>
      <c r="AF6" s="216"/>
      <c r="AG6" s="976" t="s">
        <v>2469</v>
      </c>
      <c r="AH6" s="977"/>
      <c r="AI6" s="977"/>
      <c r="AJ6" s="978"/>
      <c r="AK6" s="566">
        <f>COUNTIF(AI13:AI113,"○")</f>
        <v>2</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2457</v>
      </c>
      <c r="B7" s="970"/>
      <c r="C7" s="970"/>
      <c r="D7" s="970"/>
      <c r="E7" s="970"/>
      <c r="F7" s="970"/>
      <c r="G7" s="970"/>
      <c r="H7" s="970"/>
      <c r="I7" s="970"/>
      <c r="J7" s="970"/>
      <c r="K7" s="971"/>
      <c r="L7" s="972">
        <f>SUM(AD13:AD113)</f>
        <v>0</v>
      </c>
      <c r="M7" s="972"/>
      <c r="N7" s="972"/>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2478</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1004" t="s">
        <v>153</v>
      </c>
      <c r="P11" s="1006" t="s">
        <v>2226</v>
      </c>
      <c r="Q11" s="1008" t="s">
        <v>2227</v>
      </c>
      <c r="R11" s="1009"/>
      <c r="S11" s="1009"/>
      <c r="T11" s="1009"/>
      <c r="U11" s="1009"/>
      <c r="V11" s="1009"/>
      <c r="W11" s="1009"/>
      <c r="X11" s="1009"/>
      <c r="Y11" s="1009"/>
      <c r="Z11" s="1009"/>
      <c r="AA11" s="1009"/>
      <c r="AB11" s="1010"/>
      <c r="AC11" s="1014" t="s">
        <v>2228</v>
      </c>
      <c r="AD11" s="1016" t="s">
        <v>2456</v>
      </c>
      <c r="AE11" s="1018" t="s">
        <v>154</v>
      </c>
      <c r="AF11" s="100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1005"/>
      <c r="P12" s="1007"/>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2480</v>
      </c>
      <c r="AJ12" s="283" t="s">
        <v>2229</v>
      </c>
      <c r="AK12" s="285" t="s">
        <v>2481</v>
      </c>
      <c r="AL12" s="999" t="s">
        <v>166</v>
      </c>
      <c r="AM12" s="1000"/>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1234567906</v>
      </c>
      <c r="C20" s="1002"/>
      <c r="D20" s="1002"/>
      <c r="E20" s="1002"/>
      <c r="F20" s="1003"/>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V1" sqref="AO1:BV1048576"/>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46</v>
      </c>
      <c r="B3" s="953"/>
      <c r="C3" s="954"/>
      <c r="D3" s="955" t="str">
        <f>IF(基本情報入力シート!L16="","",基本情報入力シート!L16)</f>
        <v>○○サービス事業所</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2193</v>
      </c>
      <c r="AH4" s="958"/>
      <c r="AI4" s="958"/>
      <c r="AJ4" s="958"/>
      <c r="AK4" s="958"/>
      <c r="AL4" s="52"/>
      <c r="AM4" s="52"/>
      <c r="AN4" s="52"/>
      <c r="AO4" s="52"/>
      <c r="AP4" s="52"/>
      <c r="AT4" s="52"/>
      <c r="BP4" s="220"/>
      <c r="BQ4"/>
      <c r="BR4"/>
      <c r="BS4"/>
      <c r="BT4"/>
      <c r="BU4" s="570"/>
    </row>
    <row r="5" spans="1:74" ht="51" customHeight="1" thickBot="1">
      <c r="A5" s="1026" t="s">
        <v>191</v>
      </c>
      <c r="B5" s="1027"/>
      <c r="C5" s="1027"/>
      <c r="D5" s="1027"/>
      <c r="E5" s="1027"/>
      <c r="F5" s="1027"/>
      <c r="G5" s="1027"/>
      <c r="H5" s="1027"/>
      <c r="I5" s="1027"/>
      <c r="J5" s="1028"/>
      <c r="K5" s="385" t="s">
        <v>192</v>
      </c>
      <c r="L5" s="1029" t="s">
        <v>2211</v>
      </c>
      <c r="M5" s="1030"/>
      <c r="N5" s="1031" t="s">
        <v>2212</v>
      </c>
      <c r="O5" s="1032"/>
      <c r="P5" s="386"/>
      <c r="Q5" s="233"/>
      <c r="R5" s="213"/>
      <c r="S5" s="214"/>
      <c r="T5" s="57"/>
      <c r="U5" s="215"/>
      <c r="V5" s="215"/>
      <c r="W5" s="215"/>
      <c r="X5" s="215"/>
      <c r="Y5" s="215"/>
      <c r="Z5" s="215"/>
      <c r="AA5" s="215"/>
      <c r="AB5" s="215"/>
      <c r="AC5" s="215"/>
      <c r="AD5" s="215"/>
      <c r="AE5" s="215"/>
      <c r="AF5" s="216"/>
      <c r="AG5" s="965" t="s">
        <v>2468</v>
      </c>
      <c r="AH5" s="966"/>
      <c r="AI5" s="966"/>
      <c r="AJ5" s="967"/>
      <c r="AK5" s="322">
        <f>COUNTIF(AV:AV,"対象")</f>
        <v>3</v>
      </c>
      <c r="AL5" s="53"/>
      <c r="AM5" s="53"/>
      <c r="AN5" s="53"/>
      <c r="AO5" s="53"/>
      <c r="AP5" s="231"/>
      <c r="AQ5" s="234"/>
      <c r="AR5" s="234"/>
      <c r="AT5" s="231"/>
      <c r="BP5" s="220"/>
      <c r="BQ5"/>
      <c r="BR5"/>
      <c r="BS5"/>
      <c r="BT5"/>
      <c r="BU5" s="570"/>
    </row>
    <row r="6" spans="1:74" ht="35.25" customHeight="1" thickBot="1">
      <c r="A6" s="1043" t="s">
        <v>150</v>
      </c>
      <c r="B6" s="1044"/>
      <c r="C6" s="1044"/>
      <c r="D6" s="1044"/>
      <c r="E6" s="1044"/>
      <c r="F6" s="1044"/>
      <c r="G6" s="1044"/>
      <c r="H6" s="1044"/>
      <c r="I6" s="1044"/>
      <c r="J6" s="1045"/>
      <c r="K6" s="287">
        <f>IFERROR(SUM($AC:$AC),"")</f>
        <v>33063700</v>
      </c>
      <c r="L6" s="962">
        <f>IFERROR(SUMIF($AO$13:$AO$113,"加算対象",$AC13:$AC113),"")</f>
        <v>32628100</v>
      </c>
      <c r="M6" s="964"/>
      <c r="N6" s="962">
        <f>IFERROR(SUMIF($AO$13:$AO$113,"加算対象外",$AC13:$AC113),"")</f>
        <v>435600</v>
      </c>
      <c r="O6" s="964"/>
      <c r="P6" s="232" t="s">
        <v>54</v>
      </c>
      <c r="Q6" s="233"/>
      <c r="R6" s="213"/>
      <c r="S6" s="214"/>
      <c r="T6" s="57"/>
      <c r="U6" s="215"/>
      <c r="V6" s="215"/>
      <c r="W6" s="215"/>
      <c r="X6" s="215"/>
      <c r="Y6" s="215"/>
      <c r="Z6" s="215"/>
      <c r="AA6" s="215"/>
      <c r="AB6" s="215"/>
      <c r="AC6" s="215"/>
      <c r="AD6" s="215"/>
      <c r="AE6" s="215"/>
      <c r="AF6" s="216"/>
      <c r="AG6" s="965" t="s">
        <v>2469</v>
      </c>
      <c r="AH6" s="966"/>
      <c r="AI6" s="966"/>
      <c r="AJ6" s="967"/>
      <c r="AK6" s="566">
        <f>COUNTIF(AI13:AI113,"○")</f>
        <v>3</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151</v>
      </c>
      <c r="C7" s="1038"/>
      <c r="D7" s="1038"/>
      <c r="E7" s="1038"/>
      <c r="F7" s="1038"/>
      <c r="G7" s="1038"/>
      <c r="H7" s="1038"/>
      <c r="I7" s="1038"/>
      <c r="J7" s="1039"/>
      <c r="K7" s="287">
        <f>IFERROR(SUM($AE:$AE),"")</f>
        <v>12947405</v>
      </c>
      <c r="L7" s="962">
        <f>IFERROR(SUMIF($AO$13:$AO$113,"加算対象",$AE13:$AE113),"")</f>
        <v>12947405</v>
      </c>
      <c r="M7" s="964"/>
      <c r="N7" s="1040"/>
      <c r="O7" s="1041"/>
      <c r="P7" s="232" t="s">
        <v>54</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2460</v>
      </c>
      <c r="B8" s="1034"/>
      <c r="C8" s="1034"/>
      <c r="D8" s="1034"/>
      <c r="E8" s="1034"/>
      <c r="F8" s="1034"/>
      <c r="G8" s="1034"/>
      <c r="H8" s="1034"/>
      <c r="I8" s="1034"/>
      <c r="J8" s="1035"/>
      <c r="K8" s="972">
        <f>SUM(AD13:AD113)</f>
        <v>9174220</v>
      </c>
      <c r="L8" s="972"/>
      <c r="M8" s="972"/>
      <c r="N8" s="972"/>
      <c r="O8" s="972"/>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2467</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46" t="s">
        <v>2459</v>
      </c>
      <c r="N11" s="1047"/>
      <c r="O11" s="1048" t="s">
        <v>193</v>
      </c>
      <c r="P11" s="1050" t="s">
        <v>2226</v>
      </c>
      <c r="Q11" s="1008" t="s">
        <v>2232</v>
      </c>
      <c r="R11" s="1009"/>
      <c r="S11" s="1009"/>
      <c r="T11" s="1009"/>
      <c r="U11" s="1009"/>
      <c r="V11" s="1009"/>
      <c r="W11" s="1009"/>
      <c r="X11" s="1009"/>
      <c r="Y11" s="1009"/>
      <c r="Z11" s="1009"/>
      <c r="AA11" s="1009"/>
      <c r="AB11" s="1010"/>
      <c r="AC11" s="1014" t="s">
        <v>2228</v>
      </c>
      <c r="AD11" s="1016" t="s">
        <v>2460</v>
      </c>
      <c r="AE11" s="1018" t="s">
        <v>154</v>
      </c>
      <c r="AF11" s="100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25" t="s">
        <v>2520</v>
      </c>
      <c r="BR11" s="1025"/>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49"/>
      <c r="P12" s="1051"/>
      <c r="Q12" s="1011"/>
      <c r="R12" s="1012"/>
      <c r="S12" s="1012"/>
      <c r="T12" s="1012"/>
      <c r="U12" s="1012"/>
      <c r="V12" s="1012"/>
      <c r="W12" s="1012"/>
      <c r="X12" s="1012"/>
      <c r="Y12" s="1012"/>
      <c r="Z12" s="1012"/>
      <c r="AA12" s="1012"/>
      <c r="AB12" s="1013"/>
      <c r="AC12" s="1015"/>
      <c r="AD12" s="1017"/>
      <c r="AE12" s="247" t="s">
        <v>163</v>
      </c>
      <c r="AF12" s="248" t="s">
        <v>2465</v>
      </c>
      <c r="AG12" s="249" t="s">
        <v>164</v>
      </c>
      <c r="AH12" s="250" t="s">
        <v>165</v>
      </c>
      <c r="AI12" s="250" t="s">
        <v>2482</v>
      </c>
      <c r="AJ12" s="283" t="s">
        <v>2229</v>
      </c>
      <c r="AK12" s="285" t="s">
        <v>2483</v>
      </c>
      <c r="AL12" s="999" t="s">
        <v>166</v>
      </c>
      <c r="AM12" s="1000"/>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1001" t="str">
        <f>IF(基本情報入力シート!B35="","",基本情報入力シート!B35)</f>
        <v>1234567899</v>
      </c>
      <c r="C13" s="1002"/>
      <c r="D13" s="1002"/>
      <c r="E13" s="1002"/>
      <c r="F13" s="1003"/>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IF(BQ13="","",IF(AG13="○","対象",""))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1234567900</v>
      </c>
      <c r="C14" s="1002"/>
      <c r="D14" s="1002"/>
      <c r="E14" s="1002"/>
      <c r="F14" s="1003"/>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IF(BQ14="","",IF(AG14="○","対象",""))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1234567901</v>
      </c>
      <c r="C15" s="1002"/>
      <c r="D15" s="1002"/>
      <c r="E15" s="1002"/>
      <c r="F15" s="1003"/>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1234567902</v>
      </c>
      <c r="C16" s="1002"/>
      <c r="D16" s="1002"/>
      <c r="E16" s="1002"/>
      <c r="F16" s="1003"/>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1234567903</v>
      </c>
      <c r="C17" s="1002"/>
      <c r="D17" s="1002"/>
      <c r="E17" s="1002"/>
      <c r="F17" s="1003"/>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1001" t="str">
        <f>IF(基本情報入力シート!B40="","",基本情報入力シート!B40)</f>
        <v>1234567904</v>
      </c>
      <c r="C18" s="1002"/>
      <c r="D18" s="1002"/>
      <c r="E18" s="1002"/>
      <c r="F18" s="1003"/>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189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特例要件</v>
      </c>
      <c r="BT18" s="607" t="str">
        <f t="shared" si="28"/>
        <v>Ⅱロ有り</v>
      </c>
      <c r="BU18" s="608">
        <f>IF(BT18="Ⅱロ有り",ROUNDDOWN(L18*VLOOKUP(K18,【参考】数式用!$A$4:$J$42,10,FALSE)*AA18,0),"")</f>
        <v>0</v>
      </c>
      <c r="BV18" s="607" t="str">
        <f>IF(BT18="Ⅱロなし",ROUNDDOWN(L18*VLOOKUP(K18,【参考】数式用!$A$4:$J$42,8,FALSE)*AA18,0),"")</f>
        <v/>
      </c>
    </row>
    <row r="19" spans="1:74" s="257" customFormat="1" ht="109.9" customHeight="1" thickBot="1">
      <c r="A19" s="303">
        <v>6</v>
      </c>
      <c r="B19" s="1001" t="str">
        <f>IF(基本情報入力シート!B41="","",基本情報入力シート!B41)</f>
        <v>1234567905</v>
      </c>
      <c r="C19" s="1002"/>
      <c r="D19" s="1002"/>
      <c r="E19" s="1002"/>
      <c r="F19" s="1003"/>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1234567906</v>
      </c>
      <c r="C20" s="1023"/>
      <c r="D20" s="1023"/>
      <c r="E20" s="1023"/>
      <c r="F20" s="1024"/>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IF(BQ78="","",IF(AG78="○","対象",""))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algorithmName="SHA-512" hashValue="1eVx/owg9GsAMfCbMgNey9F6UFizjfcaRANth9iL8Z1zmZ3AxbN0d+Nixs9aGT/BbaT4KChuqH0cNGsN1NQSOQ==" saltValue="DSMdMUJBbX0z3SpHRVvon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65" t="s">
        <v>199</v>
      </c>
      <c r="C3" s="1065"/>
      <c r="D3" s="1065"/>
      <c r="E3" s="1065"/>
      <c r="F3" s="1065"/>
      <c r="G3" s="1065"/>
      <c r="H3" s="1065"/>
      <c r="I3" s="1065"/>
      <c r="J3" s="73"/>
    </row>
    <row r="4" spans="1:10" s="74" customFormat="1" ht="25.15" customHeight="1">
      <c r="A4" s="73"/>
      <c r="B4" s="1062" t="s">
        <v>200</v>
      </c>
      <c r="C4" s="1063"/>
      <c r="D4" s="1063"/>
      <c r="E4" s="1063"/>
      <c r="F4" s="1063"/>
      <c r="G4" s="1063"/>
      <c r="H4" s="1063"/>
      <c r="I4" s="1064"/>
      <c r="J4" s="73"/>
    </row>
    <row r="5" spans="1:10" s="74" customFormat="1" ht="25.15" customHeight="1">
      <c r="A5" s="73"/>
      <c r="B5" s="109" t="s">
        <v>201</v>
      </c>
      <c r="C5" s="1062" t="s">
        <v>202</v>
      </c>
      <c r="D5" s="1063"/>
      <c r="E5" s="1063"/>
      <c r="F5" s="1063"/>
      <c r="G5" s="1063"/>
      <c r="H5" s="1063"/>
      <c r="I5" s="1064"/>
      <c r="J5" s="73"/>
    </row>
    <row r="6" spans="1:10" s="74" customFormat="1" ht="25.15" customHeight="1">
      <c r="A6" s="73"/>
      <c r="B6" s="109" t="s">
        <v>203</v>
      </c>
      <c r="C6" s="1062" t="s">
        <v>204</v>
      </c>
      <c r="D6" s="1063"/>
      <c r="E6" s="1063"/>
      <c r="F6" s="1063"/>
      <c r="G6" s="1063"/>
      <c r="H6" s="1063"/>
      <c r="I6" s="1064"/>
      <c r="J6" s="73"/>
    </row>
    <row r="7" spans="1:10" s="74" customFormat="1" ht="25.15" customHeight="1">
      <c r="A7" s="73"/>
      <c r="B7" s="109" t="s">
        <v>205</v>
      </c>
      <c r="C7" s="1062" t="s">
        <v>206</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207</v>
      </c>
      <c r="C9" s="1065"/>
      <c r="D9" s="1065"/>
      <c r="E9" s="1065"/>
      <c r="F9" s="1065"/>
      <c r="G9" s="1065"/>
      <c r="H9" s="1065"/>
      <c r="I9" s="1065"/>
      <c r="J9" s="73"/>
    </row>
    <row r="10" spans="1:10" s="74" customFormat="1" ht="25.15" customHeight="1">
      <c r="A10" s="73"/>
      <c r="B10" s="1062" t="s">
        <v>208</v>
      </c>
      <c r="C10" s="1063"/>
      <c r="D10" s="1063"/>
      <c r="E10" s="1063"/>
      <c r="F10" s="1063"/>
      <c r="G10" s="1063"/>
      <c r="H10" s="1063"/>
      <c r="I10" s="1064"/>
      <c r="J10" s="73"/>
    </row>
    <row r="11" spans="1:10" s="74" customFormat="1" ht="56.45" customHeight="1">
      <c r="A11" s="73"/>
      <c r="B11" s="1066" t="s">
        <v>209</v>
      </c>
      <c r="C11" s="1059" t="s">
        <v>210</v>
      </c>
      <c r="D11" s="1060"/>
      <c r="E11" s="1060"/>
      <c r="F11" s="1060"/>
      <c r="G11" s="1060"/>
      <c r="H11" s="1060"/>
      <c r="I11" s="1061"/>
      <c r="J11" s="73"/>
    </row>
    <row r="12" spans="1:10" s="74" customFormat="1" ht="54.6" customHeight="1">
      <c r="A12" s="73"/>
      <c r="B12" s="1066"/>
      <c r="C12" s="1067" t="s">
        <v>211</v>
      </c>
      <c r="D12" s="109" t="s">
        <v>212</v>
      </c>
      <c r="E12" s="1059" t="s">
        <v>213</v>
      </c>
      <c r="F12" s="1060"/>
      <c r="G12" s="1060"/>
      <c r="H12" s="1060"/>
      <c r="I12" s="1061"/>
      <c r="J12" s="113"/>
    </row>
    <row r="13" spans="1:10" s="74" customFormat="1" ht="32.450000000000003" customHeight="1">
      <c r="A13" s="73"/>
      <c r="B13" s="1066"/>
      <c r="C13" s="1068"/>
      <c r="D13" s="109" t="s">
        <v>214</v>
      </c>
      <c r="E13" s="1059" t="s">
        <v>215</v>
      </c>
      <c r="F13" s="1060"/>
      <c r="G13" s="1060"/>
      <c r="H13" s="1060"/>
      <c r="I13" s="1061"/>
      <c r="J13" s="113"/>
    </row>
    <row r="14" spans="1:10" s="74" customFormat="1" ht="25.15" customHeight="1">
      <c r="A14" s="73"/>
      <c r="B14" s="109" t="s">
        <v>216</v>
      </c>
      <c r="C14" s="1062" t="s">
        <v>217</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55" t="s">
        <v>220</v>
      </c>
      <c r="B20" s="1056"/>
      <c r="C20" s="67" t="s">
        <v>221</v>
      </c>
      <c r="D20" s="68" t="s">
        <v>222</v>
      </c>
      <c r="E20" s="68" t="s">
        <v>223</v>
      </c>
      <c r="F20" s="68" t="s">
        <v>224</v>
      </c>
      <c r="G20" s="69"/>
      <c r="H20" s="69"/>
      <c r="I20" s="69"/>
    </row>
    <row r="21" spans="1:10" ht="96">
      <c r="A21" s="1057" t="s">
        <v>225</v>
      </c>
      <c r="B21" s="1056"/>
      <c r="C21" s="70" t="s">
        <v>226</v>
      </c>
      <c r="D21" s="70" t="s">
        <v>227</v>
      </c>
      <c r="E21" s="70" t="s">
        <v>228</v>
      </c>
      <c r="F21" s="70" t="s">
        <v>229</v>
      </c>
      <c r="G21" s="69"/>
      <c r="H21" s="69"/>
      <c r="I21" s="69"/>
    </row>
    <row r="22" spans="1:10" ht="85.5">
      <c r="A22" s="1057" t="s">
        <v>230</v>
      </c>
      <c r="B22" s="1056"/>
      <c r="C22" s="70" t="s">
        <v>231</v>
      </c>
      <c r="D22" s="70" t="s">
        <v>232</v>
      </c>
      <c r="E22" s="70" t="s">
        <v>233</v>
      </c>
      <c r="F22" s="71" t="s">
        <v>234</v>
      </c>
      <c r="G22" s="62"/>
      <c r="H22" s="62"/>
      <c r="I22" s="62"/>
    </row>
    <row r="23" spans="1:10" ht="85.5">
      <c r="A23" s="1057" t="s">
        <v>235</v>
      </c>
      <c r="B23" s="1056"/>
      <c r="C23" s="70" t="s">
        <v>236</v>
      </c>
      <c r="D23" s="70" t="s">
        <v>237</v>
      </c>
      <c r="E23" s="70" t="s">
        <v>238</v>
      </c>
      <c r="F23" s="71" t="s">
        <v>239</v>
      </c>
      <c r="G23" s="62"/>
      <c r="H23" s="62"/>
      <c r="I23" s="62"/>
    </row>
    <row r="24" spans="1:10">
      <c r="A24" s="62"/>
      <c r="B24" s="62"/>
      <c r="C24" s="62"/>
      <c r="D24" s="62"/>
      <c r="E24" s="62"/>
      <c r="F24" s="62"/>
      <c r="G24" s="62"/>
      <c r="H24" s="62"/>
      <c r="I24" s="62"/>
    </row>
    <row r="25" spans="1:10" ht="24">
      <c r="A25" s="1058" t="s">
        <v>240</v>
      </c>
      <c r="B25" s="1058"/>
      <c r="C25" s="1058"/>
      <c r="D25" s="1058"/>
      <c r="E25" s="1058"/>
      <c r="F25" s="1058"/>
      <c r="G25" s="1058"/>
      <c r="H25" s="1058"/>
      <c r="I25" s="1058"/>
    </row>
    <row r="26" spans="1:10" ht="24">
      <c r="A26" s="64" t="s">
        <v>241</v>
      </c>
      <c r="B26" s="64"/>
      <c r="C26" s="64"/>
      <c r="D26" s="64"/>
      <c r="E26" s="64"/>
      <c r="F26" s="64"/>
      <c r="G26" s="64"/>
      <c r="H26" s="64"/>
      <c r="I26" s="64"/>
    </row>
    <row r="27" spans="1:10" ht="24">
      <c r="A27" s="1052" t="s">
        <v>242</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6" zoomScale="70" zoomScaleNormal="70" zoomScaleSheetLayoutView="85" workbookViewId="0">
      <selection activeCell="L15" sqref="L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189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t="s">
        <v>2189</v>
      </c>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8.2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8.2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8.2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8.2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7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2026-04-07T02:43:01Z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