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nms11773\Desktop\"/>
    </mc:Choice>
  </mc:AlternateContent>
  <bookViews>
    <workbookView xWindow="30315" yWindow="195" windowWidth="25515" windowHeight="16845" activeTab="3"/>
  </bookViews>
  <sheets>
    <sheet name="記入方法" sheetId="7" r:id="rId1"/>
    <sheet name="【記載例】通所介護" sheetId="8" r:id="rId2"/>
    <sheet name="【記載例】シフト記号表（勤務時間帯）" sheetId="6" r:id="rId3"/>
    <sheet name="【提出用】通所介護" sheetId="2" r:id="rId4"/>
    <sheet name="【提出用】シフト記号表（勤務時間帯)" sheetId="9" r:id="rId5"/>
    <sheet name="プルダウン・リスト" sheetId="3" r:id="rId6"/>
  </sheets>
  <definedNames>
    <definedName name="_xlnm.Print_Area" localSheetId="1">【記載例】通所介護!$A$1:$BH$72</definedName>
    <definedName name="_xlnm.Print_Area" localSheetId="3">【提出用】通所介護!$A$1:$BH$72</definedName>
    <definedName name="_xlnm.Print_Area" localSheetId="0">記入方法!$B$1:$M$113</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60" i="2" l="1"/>
  <c r="BD60" i="2" s="1"/>
  <c r="BB59" i="2"/>
  <c r="BD59" i="2" s="1"/>
  <c r="BB57" i="2"/>
  <c r="BD57" i="2" s="1"/>
  <c r="BB56" i="2"/>
  <c r="BD56" i="2" s="1"/>
  <c r="BB54" i="2"/>
  <c r="BD54" i="2" s="1"/>
  <c r="BB53" i="2"/>
  <c r="BD53" i="2" s="1"/>
  <c r="BB51" i="2"/>
  <c r="BD51" i="2" s="1"/>
  <c r="BB50" i="2"/>
  <c r="BD50" i="2" s="1"/>
  <c r="BB48" i="2"/>
  <c r="BD48" i="2" s="1"/>
  <c r="BB47" i="2"/>
  <c r="BD47" i="2" s="1"/>
  <c r="BB45" i="2"/>
  <c r="BD45" i="2" s="1"/>
  <c r="BB44" i="2"/>
  <c r="BD44" i="2" s="1"/>
  <c r="BB42" i="2"/>
  <c r="BD42" i="2" s="1"/>
  <c r="BB41" i="2"/>
  <c r="BD41" i="2" s="1"/>
  <c r="BB39" i="2"/>
  <c r="BD39" i="2" s="1"/>
  <c r="BB38" i="2"/>
  <c r="BD38" i="2" s="1"/>
  <c r="BB36" i="2"/>
  <c r="BD36" i="2" s="1"/>
  <c r="BB35" i="2"/>
  <c r="BD35" i="2" s="1"/>
  <c r="BB33" i="2"/>
  <c r="BD33" i="2" s="1"/>
  <c r="BB32" i="2"/>
  <c r="BD32" i="2" s="1"/>
  <c r="BB30" i="2"/>
  <c r="BD30" i="2" s="1"/>
  <c r="BB29" i="2"/>
  <c r="BD29" i="2" s="1"/>
  <c r="BB27" i="2"/>
  <c r="BD27" i="2" s="1"/>
  <c r="BB26" i="2"/>
  <c r="BD26" i="2" s="1"/>
  <c r="BA19" i="2"/>
  <c r="AZ19" i="2"/>
  <c r="AY19" i="2"/>
  <c r="F33" i="2" l="1"/>
  <c r="F30" i="2"/>
  <c r="F27" i="2"/>
  <c r="F24" i="2"/>
  <c r="BB60" i="8" l="1"/>
  <c r="BD60" i="8" s="1"/>
  <c r="BB59" i="8"/>
  <c r="BD59" i="8" s="1"/>
  <c r="BB57" i="8"/>
  <c r="BD57" i="8" s="1"/>
  <c r="BB56" i="8"/>
  <c r="BD56" i="8" s="1"/>
  <c r="BB54" i="8"/>
  <c r="BD54" i="8" s="1"/>
  <c r="BB53" i="8"/>
  <c r="BD53" i="8" s="1"/>
  <c r="BB51" i="8"/>
  <c r="BD51" i="8" s="1"/>
  <c r="BB50" i="8"/>
  <c r="BD50" i="8" s="1"/>
  <c r="BB48" i="8"/>
  <c r="BD48" i="8" s="1"/>
  <c r="BB47" i="8"/>
  <c r="BD47" i="8" s="1"/>
  <c r="BB30" i="8"/>
  <c r="BD30" i="8" s="1"/>
  <c r="BB29" i="8"/>
  <c r="BD29" i="8" s="1"/>
  <c r="BA19" i="8"/>
  <c r="AZ19" i="8"/>
  <c r="AY19" i="8"/>
  <c r="BA72" i="8" l="1"/>
  <c r="AZ72" i="8"/>
  <c r="AY72" i="8"/>
  <c r="AX72" i="8"/>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BA72" i="2"/>
  <c r="AX72" i="2"/>
  <c r="AQ72" i="2"/>
  <c r="AJ72" i="2"/>
  <c r="X72" i="2"/>
  <c r="Y72" i="2"/>
  <c r="Z72" i="2"/>
  <c r="AA72" i="2"/>
  <c r="AB72" i="2"/>
  <c r="AC72" i="2"/>
  <c r="AD72" i="2"/>
  <c r="AE72" i="2"/>
  <c r="AF72" i="2"/>
  <c r="AG72" i="2"/>
  <c r="AH72" i="2"/>
  <c r="AI72" i="2"/>
  <c r="AK72" i="2"/>
  <c r="AL72" i="2"/>
  <c r="AM72" i="2"/>
  <c r="AN72" i="2"/>
  <c r="AO72" i="2"/>
  <c r="AP72" i="2"/>
  <c r="AR72" i="2"/>
  <c r="AS72" i="2"/>
  <c r="AT72" i="2"/>
  <c r="AU72" i="2"/>
  <c r="AV72" i="2"/>
  <c r="AW72" i="2"/>
  <c r="AY72" i="2"/>
  <c r="AZ72" i="2"/>
  <c r="W72" i="2"/>
  <c r="BA60" i="2" l="1"/>
  <c r="AZ60" i="2"/>
  <c r="AY60" i="2"/>
  <c r="AX60" i="2"/>
  <c r="AW60" i="2"/>
  <c r="AV60" i="2"/>
  <c r="AU60" i="2"/>
  <c r="AT60" i="2"/>
  <c r="AS60" i="2"/>
  <c r="AR60" i="2"/>
  <c r="AQ60" i="2"/>
  <c r="AP60" i="2"/>
  <c r="AO60" i="2"/>
  <c r="AN60" i="2"/>
  <c r="AM60" i="2"/>
  <c r="AL60" i="2"/>
  <c r="AK60" i="2"/>
  <c r="AJ60" i="2"/>
  <c r="AI60" i="2"/>
  <c r="AH60" i="2"/>
  <c r="AG60" i="2"/>
  <c r="AF60" i="2"/>
  <c r="AE60" i="2"/>
  <c r="AD60" i="2"/>
  <c r="AC60" i="2"/>
  <c r="AB60" i="2"/>
  <c r="AA60" i="2"/>
  <c r="Z60" i="2"/>
  <c r="Y60" i="2"/>
  <c r="X60" i="2"/>
  <c r="W60" i="2"/>
  <c r="BA59" i="2"/>
  <c r="AZ59" i="2"/>
  <c r="AY59" i="2"/>
  <c r="AX59" i="2"/>
  <c r="AW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BA57" i="2"/>
  <c r="AZ57" i="2"/>
  <c r="AY57" i="2"/>
  <c r="AX57" i="2"/>
  <c r="AW57" i="2"/>
  <c r="AV57" i="2"/>
  <c r="AU57" i="2"/>
  <c r="AT57" i="2"/>
  <c r="AS57" i="2"/>
  <c r="AR57" i="2"/>
  <c r="AQ57" i="2"/>
  <c r="AP57" i="2"/>
  <c r="AO57" i="2"/>
  <c r="AN57" i="2"/>
  <c r="AM57" i="2"/>
  <c r="AL57" i="2"/>
  <c r="AK57" i="2"/>
  <c r="AJ57" i="2"/>
  <c r="AI57" i="2"/>
  <c r="AH57" i="2"/>
  <c r="AG57" i="2"/>
  <c r="AF57" i="2"/>
  <c r="AE57" i="2"/>
  <c r="AD57" i="2"/>
  <c r="AC57" i="2"/>
  <c r="AB57" i="2"/>
  <c r="AA57" i="2"/>
  <c r="Z57" i="2"/>
  <c r="Y57" i="2"/>
  <c r="X57" i="2"/>
  <c r="W57" i="2"/>
  <c r="BA56" i="2"/>
  <c r="AZ56" i="2"/>
  <c r="AY56" i="2"/>
  <c r="AX56"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BA54" i="2"/>
  <c r="AZ54" i="2"/>
  <c r="AY54" i="2"/>
  <c r="AX54" i="2"/>
  <c r="AW54" i="2"/>
  <c r="AV54" i="2"/>
  <c r="AU54" i="2"/>
  <c r="AT54" i="2"/>
  <c r="AS54" i="2"/>
  <c r="AR54" i="2"/>
  <c r="AQ54" i="2"/>
  <c r="AP54" i="2"/>
  <c r="AO54" i="2"/>
  <c r="AN54" i="2"/>
  <c r="AM54" i="2"/>
  <c r="AL54" i="2"/>
  <c r="AK54" i="2"/>
  <c r="AJ54" i="2"/>
  <c r="AI54" i="2"/>
  <c r="AH54" i="2"/>
  <c r="AG54" i="2"/>
  <c r="AF54" i="2"/>
  <c r="AE54" i="2"/>
  <c r="AD54" i="2"/>
  <c r="AC54" i="2"/>
  <c r="AB54" i="2"/>
  <c r="AA54" i="2"/>
  <c r="Z54" i="2"/>
  <c r="Y54" i="2"/>
  <c r="X54" i="2"/>
  <c r="W54" i="2"/>
  <c r="BA53" i="2"/>
  <c r="AZ53" i="2"/>
  <c r="AY53" i="2"/>
  <c r="AX53"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BA51" i="2"/>
  <c r="AZ51" i="2"/>
  <c r="AY51" i="2"/>
  <c r="AX51" i="2"/>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BA50" i="2"/>
  <c r="AZ50" i="2"/>
  <c r="AY50" i="2"/>
  <c r="AX50"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BA48" i="2"/>
  <c r="AZ48" i="2"/>
  <c r="AY48" i="2"/>
  <c r="AX48" i="2"/>
  <c r="AW48" i="2"/>
  <c r="AV48" i="2"/>
  <c r="AU48" i="2"/>
  <c r="AT48" i="2"/>
  <c r="AS48" i="2"/>
  <c r="AR48" i="2"/>
  <c r="AQ48" i="2"/>
  <c r="AP48" i="2"/>
  <c r="AO48" i="2"/>
  <c r="AN48" i="2"/>
  <c r="AM48" i="2"/>
  <c r="AL48" i="2"/>
  <c r="AK48" i="2"/>
  <c r="AJ48" i="2"/>
  <c r="AI48" i="2"/>
  <c r="AH48" i="2"/>
  <c r="AG48" i="2"/>
  <c r="AF48" i="2"/>
  <c r="AE48" i="2"/>
  <c r="AD48" i="2"/>
  <c r="AC48" i="2"/>
  <c r="AB48" i="2"/>
  <c r="AA48" i="2"/>
  <c r="Z48" i="2"/>
  <c r="Y48" i="2"/>
  <c r="X48" i="2"/>
  <c r="W48" i="2"/>
  <c r="BA47" i="2"/>
  <c r="AZ47" i="2"/>
  <c r="AY47" i="2"/>
  <c r="AX47" i="2"/>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BA45" i="2"/>
  <c r="AZ45" i="2"/>
  <c r="AY45" i="2"/>
  <c r="AX45" i="2"/>
  <c r="AW45" i="2"/>
  <c r="AV45" i="2"/>
  <c r="AU45" i="2"/>
  <c r="AT45" i="2"/>
  <c r="AS45" i="2"/>
  <c r="AR45" i="2"/>
  <c r="AQ45" i="2"/>
  <c r="AP45" i="2"/>
  <c r="AO45" i="2"/>
  <c r="AN45" i="2"/>
  <c r="AM45" i="2"/>
  <c r="AL45" i="2"/>
  <c r="AK45" i="2"/>
  <c r="AJ45" i="2"/>
  <c r="AI45" i="2"/>
  <c r="AH45" i="2"/>
  <c r="AG45" i="2"/>
  <c r="AF45" i="2"/>
  <c r="AE45" i="2"/>
  <c r="AD45" i="2"/>
  <c r="AC45" i="2"/>
  <c r="AB45" i="2"/>
  <c r="AA45" i="2"/>
  <c r="Z45" i="2"/>
  <c r="Y45" i="2"/>
  <c r="X45" i="2"/>
  <c r="W45" i="2"/>
  <c r="BA44" i="2"/>
  <c r="AZ44" i="2"/>
  <c r="AY44" i="2"/>
  <c r="AX44" i="2"/>
  <c r="AW44" i="2"/>
  <c r="AV44" i="2"/>
  <c r="AU44" i="2"/>
  <c r="AT44" i="2"/>
  <c r="AS44" i="2"/>
  <c r="AR44" i="2"/>
  <c r="AQ44" i="2"/>
  <c r="AP44" i="2"/>
  <c r="AO44" i="2"/>
  <c r="AN44" i="2"/>
  <c r="AM44" i="2"/>
  <c r="AL44" i="2"/>
  <c r="AK44" i="2"/>
  <c r="AJ44" i="2"/>
  <c r="AI44" i="2"/>
  <c r="AH44" i="2"/>
  <c r="AG44" i="2"/>
  <c r="AF44" i="2"/>
  <c r="AE44" i="2"/>
  <c r="AD44" i="2"/>
  <c r="AC44" i="2"/>
  <c r="AB44" i="2"/>
  <c r="AA44" i="2"/>
  <c r="Z44" i="2"/>
  <c r="Y44" i="2"/>
  <c r="X44" i="2"/>
  <c r="W44" i="2"/>
  <c r="BA42" i="2"/>
  <c r="AZ42" i="2"/>
  <c r="AY42" i="2"/>
  <c r="AX42" i="2"/>
  <c r="AW42" i="2"/>
  <c r="AV42" i="2"/>
  <c r="AU42" i="2"/>
  <c r="AT42" i="2"/>
  <c r="AS42" i="2"/>
  <c r="AR42" i="2"/>
  <c r="AQ42" i="2"/>
  <c r="AP42" i="2"/>
  <c r="AO42" i="2"/>
  <c r="AN42" i="2"/>
  <c r="AM42" i="2"/>
  <c r="AL42" i="2"/>
  <c r="AK42" i="2"/>
  <c r="AJ42" i="2"/>
  <c r="AI42" i="2"/>
  <c r="AH42" i="2"/>
  <c r="AG42" i="2"/>
  <c r="AF42" i="2"/>
  <c r="AE42" i="2"/>
  <c r="AD42" i="2"/>
  <c r="AC42" i="2"/>
  <c r="AB42" i="2"/>
  <c r="AA42" i="2"/>
  <c r="Z42" i="2"/>
  <c r="Y42" i="2"/>
  <c r="X42" i="2"/>
  <c r="W42" i="2"/>
  <c r="BA41" i="2"/>
  <c r="AZ41" i="2"/>
  <c r="AY41" i="2"/>
  <c r="AX41" i="2"/>
  <c r="AW41" i="2"/>
  <c r="AV41" i="2"/>
  <c r="AU41" i="2"/>
  <c r="AT41" i="2"/>
  <c r="AS41" i="2"/>
  <c r="AR41" i="2"/>
  <c r="AQ41" i="2"/>
  <c r="AP41" i="2"/>
  <c r="AO41" i="2"/>
  <c r="AN41" i="2"/>
  <c r="AM41" i="2"/>
  <c r="AL41" i="2"/>
  <c r="AK41" i="2"/>
  <c r="AJ41" i="2"/>
  <c r="AI41" i="2"/>
  <c r="AH41" i="2"/>
  <c r="AG41" i="2"/>
  <c r="AF41" i="2"/>
  <c r="AE41" i="2"/>
  <c r="AD41" i="2"/>
  <c r="AC41" i="2"/>
  <c r="AB41" i="2"/>
  <c r="AA41" i="2"/>
  <c r="Z41" i="2"/>
  <c r="Y41" i="2"/>
  <c r="X41" i="2"/>
  <c r="W41" i="2"/>
  <c r="BA39" i="2"/>
  <c r="AZ39" i="2"/>
  <c r="AY39" i="2"/>
  <c r="AX39" i="2"/>
  <c r="AW39" i="2"/>
  <c r="AV39" i="2"/>
  <c r="AU39" i="2"/>
  <c r="AT39" i="2"/>
  <c r="AS39" i="2"/>
  <c r="AR39" i="2"/>
  <c r="AQ39" i="2"/>
  <c r="AP39" i="2"/>
  <c r="AO39" i="2"/>
  <c r="AN39" i="2"/>
  <c r="AM39" i="2"/>
  <c r="AL39" i="2"/>
  <c r="AK39" i="2"/>
  <c r="AJ39" i="2"/>
  <c r="AI39" i="2"/>
  <c r="AH39" i="2"/>
  <c r="AG39" i="2"/>
  <c r="AF39" i="2"/>
  <c r="AE39" i="2"/>
  <c r="AD39" i="2"/>
  <c r="AC39" i="2"/>
  <c r="AB39" i="2"/>
  <c r="AA39" i="2"/>
  <c r="Z39" i="2"/>
  <c r="Y39" i="2"/>
  <c r="X39" i="2"/>
  <c r="W39" i="2"/>
  <c r="BA38" i="2"/>
  <c r="AZ38" i="2"/>
  <c r="AY38" i="2"/>
  <c r="AX38" i="2"/>
  <c r="AW38" i="2"/>
  <c r="AV38" i="2"/>
  <c r="AU38" i="2"/>
  <c r="AT38" i="2"/>
  <c r="AS38" i="2"/>
  <c r="AR38" i="2"/>
  <c r="AQ38" i="2"/>
  <c r="AP38" i="2"/>
  <c r="AO38" i="2"/>
  <c r="AN38" i="2"/>
  <c r="AM38" i="2"/>
  <c r="AL38" i="2"/>
  <c r="AK38" i="2"/>
  <c r="AJ38" i="2"/>
  <c r="AI38" i="2"/>
  <c r="AH38" i="2"/>
  <c r="AG38" i="2"/>
  <c r="AF38" i="2"/>
  <c r="AE38" i="2"/>
  <c r="AD38" i="2"/>
  <c r="AC38" i="2"/>
  <c r="AB38" i="2"/>
  <c r="AA38" i="2"/>
  <c r="Z38" i="2"/>
  <c r="Y38" i="2"/>
  <c r="X38" i="2"/>
  <c r="W38" i="2"/>
  <c r="BA36" i="2"/>
  <c r="AZ36" i="2"/>
  <c r="AY36" i="2"/>
  <c r="AX36" i="2"/>
  <c r="AW36" i="2"/>
  <c r="AV36" i="2"/>
  <c r="AU36" i="2"/>
  <c r="AT36" i="2"/>
  <c r="AS36" i="2"/>
  <c r="AR36" i="2"/>
  <c r="AQ36" i="2"/>
  <c r="AP36" i="2"/>
  <c r="AO36" i="2"/>
  <c r="AN36" i="2"/>
  <c r="AM36" i="2"/>
  <c r="AL36" i="2"/>
  <c r="AK36" i="2"/>
  <c r="AJ36" i="2"/>
  <c r="AI36" i="2"/>
  <c r="AH36" i="2"/>
  <c r="AG36" i="2"/>
  <c r="AF36" i="2"/>
  <c r="AE36" i="2"/>
  <c r="AD36" i="2"/>
  <c r="AC36" i="2"/>
  <c r="AB36" i="2"/>
  <c r="AA36" i="2"/>
  <c r="Z36" i="2"/>
  <c r="Y36" i="2"/>
  <c r="X36" i="2"/>
  <c r="W36" i="2"/>
  <c r="BA35" i="2"/>
  <c r="AZ35" i="2"/>
  <c r="AY35" i="2"/>
  <c r="AX35" i="2"/>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BA33" i="2"/>
  <c r="AZ33" i="2"/>
  <c r="AY33" i="2"/>
  <c r="AX33" i="2"/>
  <c r="AW33" i="2"/>
  <c r="AV33" i="2"/>
  <c r="AU33" i="2"/>
  <c r="AT33" i="2"/>
  <c r="AS33" i="2"/>
  <c r="AR33" i="2"/>
  <c r="AQ33" i="2"/>
  <c r="AP33" i="2"/>
  <c r="AO33" i="2"/>
  <c r="AN33" i="2"/>
  <c r="AM33" i="2"/>
  <c r="AL33" i="2"/>
  <c r="AK33" i="2"/>
  <c r="AJ33" i="2"/>
  <c r="AI33" i="2"/>
  <c r="AH33" i="2"/>
  <c r="AG33" i="2"/>
  <c r="AF33" i="2"/>
  <c r="AE33" i="2"/>
  <c r="AD33" i="2"/>
  <c r="AC33" i="2"/>
  <c r="AB33" i="2"/>
  <c r="AA33" i="2"/>
  <c r="Z33" i="2"/>
  <c r="Y33" i="2"/>
  <c r="X33" i="2"/>
  <c r="W33" i="2"/>
  <c r="BA32" i="2"/>
  <c r="AZ32" i="2"/>
  <c r="AY32" i="2"/>
  <c r="AX32"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X32" i="2"/>
  <c r="W32" i="2"/>
  <c r="BA30" i="2"/>
  <c r="AZ30" i="2"/>
  <c r="AY30" i="2"/>
  <c r="AX30" i="2"/>
  <c r="AW30" i="2"/>
  <c r="AV30" i="2"/>
  <c r="AU30" i="2"/>
  <c r="AT30" i="2"/>
  <c r="AS30" i="2"/>
  <c r="AR30" i="2"/>
  <c r="AQ30" i="2"/>
  <c r="AP30" i="2"/>
  <c r="AO30" i="2"/>
  <c r="AN30" i="2"/>
  <c r="AM30" i="2"/>
  <c r="AL30" i="2"/>
  <c r="AK30" i="2"/>
  <c r="AJ30" i="2"/>
  <c r="AI30" i="2"/>
  <c r="AH30" i="2"/>
  <c r="AG30" i="2"/>
  <c r="AF30" i="2"/>
  <c r="AE30" i="2"/>
  <c r="AD30" i="2"/>
  <c r="AB30" i="2"/>
  <c r="AA30" i="2"/>
  <c r="Y30" i="2"/>
  <c r="X30" i="2"/>
  <c r="W30" i="2"/>
  <c r="BA29" i="2"/>
  <c r="AZ29" i="2"/>
  <c r="AY29" i="2"/>
  <c r="AX29" i="2"/>
  <c r="AW29" i="2"/>
  <c r="AV29" i="2"/>
  <c r="AU29" i="2"/>
  <c r="AT29" i="2"/>
  <c r="AS29" i="2"/>
  <c r="AR29" i="2"/>
  <c r="AQ29" i="2"/>
  <c r="AP29" i="2"/>
  <c r="AO29" i="2"/>
  <c r="AN29" i="2"/>
  <c r="AM29" i="2"/>
  <c r="AL29" i="2"/>
  <c r="AK29" i="2"/>
  <c r="AJ29" i="2"/>
  <c r="AI29" i="2"/>
  <c r="AH29" i="2"/>
  <c r="AG29" i="2"/>
  <c r="AF29" i="2"/>
  <c r="AE29" i="2"/>
  <c r="AD29" i="2"/>
  <c r="AB29" i="2"/>
  <c r="AA29" i="2"/>
  <c r="Y29" i="2"/>
  <c r="X29" i="2"/>
  <c r="W29" i="2"/>
  <c r="BA27" i="2"/>
  <c r="AZ27" i="2"/>
  <c r="AY27" i="2"/>
  <c r="AX27" i="2"/>
  <c r="AW27" i="2"/>
  <c r="AV27" i="2"/>
  <c r="AU27" i="2"/>
  <c r="AT27" i="2"/>
  <c r="AS27" i="2"/>
  <c r="AR27" i="2"/>
  <c r="AQ27" i="2"/>
  <c r="AP27" i="2"/>
  <c r="AO27" i="2"/>
  <c r="AN27" i="2"/>
  <c r="AM27" i="2"/>
  <c r="AL27" i="2"/>
  <c r="AK27" i="2"/>
  <c r="AJ27" i="2"/>
  <c r="AI27" i="2"/>
  <c r="AH27" i="2"/>
  <c r="AG27" i="2"/>
  <c r="AF27" i="2"/>
  <c r="AE27" i="2"/>
  <c r="AD27" i="2"/>
  <c r="AC27" i="2"/>
  <c r="AB27" i="2"/>
  <c r="AA27" i="2"/>
  <c r="Z27" i="2"/>
  <c r="BA26" i="2"/>
  <c r="AZ26" i="2"/>
  <c r="AY26" i="2"/>
  <c r="AX26" i="2"/>
  <c r="AW26" i="2"/>
  <c r="AV26" i="2"/>
  <c r="AU26" i="2"/>
  <c r="AT26" i="2"/>
  <c r="AS26" i="2"/>
  <c r="AR26" i="2"/>
  <c r="AQ26" i="2"/>
  <c r="AP26" i="2"/>
  <c r="AO26" i="2"/>
  <c r="AN26" i="2"/>
  <c r="AM26" i="2"/>
  <c r="AL26" i="2"/>
  <c r="AK26" i="2"/>
  <c r="AJ26" i="2"/>
  <c r="AI26" i="2"/>
  <c r="AH26" i="2"/>
  <c r="AG26" i="2"/>
  <c r="AF26" i="2"/>
  <c r="AE26" i="2"/>
  <c r="AD26" i="2"/>
  <c r="AC26" i="2"/>
  <c r="AB26" i="2"/>
  <c r="AA26" i="2"/>
  <c r="Z26" i="2"/>
  <c r="AA23" i="2"/>
  <c r="AB23" i="2"/>
  <c r="AD23" i="2"/>
  <c r="AE23" i="2"/>
  <c r="AF23" i="2"/>
  <c r="AG23" i="2"/>
  <c r="AH23" i="2"/>
  <c r="AI23" i="2"/>
  <c r="AJ23" i="2"/>
  <c r="AK23" i="2"/>
  <c r="AL23" i="2"/>
  <c r="AM23" i="2"/>
  <c r="AN23" i="2"/>
  <c r="AO23" i="2"/>
  <c r="AP23" i="2"/>
  <c r="AQ23" i="2"/>
  <c r="AR23" i="2"/>
  <c r="AS23" i="2"/>
  <c r="AT23" i="2"/>
  <c r="AU23" i="2"/>
  <c r="AV23" i="2"/>
  <c r="AW23" i="2"/>
  <c r="AX23" i="2"/>
  <c r="AY23" i="2"/>
  <c r="AZ23" i="2"/>
  <c r="BA23" i="2"/>
  <c r="AA24" i="2"/>
  <c r="AB24" i="2"/>
  <c r="AD24" i="2"/>
  <c r="AE24" i="2"/>
  <c r="AF24" i="2"/>
  <c r="AG24" i="2"/>
  <c r="AH24" i="2"/>
  <c r="AI24" i="2"/>
  <c r="AJ24" i="2"/>
  <c r="AK24" i="2"/>
  <c r="AL24" i="2"/>
  <c r="AM24" i="2"/>
  <c r="AN24" i="2"/>
  <c r="AO24" i="2"/>
  <c r="AP24" i="2"/>
  <c r="AQ24" i="2"/>
  <c r="AR24" i="2"/>
  <c r="AS24" i="2"/>
  <c r="AT24" i="2"/>
  <c r="AU24" i="2"/>
  <c r="AV24" i="2"/>
  <c r="AW24" i="2"/>
  <c r="AX24" i="2"/>
  <c r="AY24" i="2"/>
  <c r="AZ24" i="2"/>
  <c r="BA24" i="2"/>
  <c r="S36" i="9"/>
  <c r="U36" i="9" s="1"/>
  <c r="Q36" i="9"/>
  <c r="K36" i="9"/>
  <c r="S35" i="9"/>
  <c r="U35" i="9" s="1"/>
  <c r="Q35" i="9"/>
  <c r="K35" i="9"/>
  <c r="S34" i="9"/>
  <c r="U34" i="9" s="1"/>
  <c r="Q34" i="9"/>
  <c r="K34" i="9"/>
  <c r="S33" i="9"/>
  <c r="U33" i="9" s="1"/>
  <c r="Q33" i="9"/>
  <c r="K33" i="9"/>
  <c r="S21" i="9"/>
  <c r="Q21" i="9"/>
  <c r="K21" i="9"/>
  <c r="S20" i="9"/>
  <c r="U20" i="9" s="1"/>
  <c r="Q20" i="9"/>
  <c r="K20" i="9"/>
  <c r="S19" i="9"/>
  <c r="Q19" i="9"/>
  <c r="K19" i="9"/>
  <c r="S18" i="9"/>
  <c r="U18" i="9" s="1"/>
  <c r="Q18" i="9"/>
  <c r="K18" i="9"/>
  <c r="S17" i="9"/>
  <c r="Q17" i="9"/>
  <c r="K17" i="9"/>
  <c r="S16" i="9"/>
  <c r="U16" i="9" s="1"/>
  <c r="Q16" i="9"/>
  <c r="K16" i="9"/>
  <c r="S15" i="9"/>
  <c r="Q15" i="9"/>
  <c r="K15" i="9"/>
  <c r="S14" i="9"/>
  <c r="U14" i="9" s="1"/>
  <c r="Q14" i="9"/>
  <c r="K14" i="9"/>
  <c r="S13" i="9"/>
  <c r="Q13" i="9"/>
  <c r="K13" i="9"/>
  <c r="S12" i="9"/>
  <c r="U12" i="9" s="1"/>
  <c r="Q12" i="9"/>
  <c r="K12" i="9"/>
  <c r="S11" i="9"/>
  <c r="Q11" i="9"/>
  <c r="K11" i="9"/>
  <c r="S10" i="9"/>
  <c r="U10" i="9" s="1"/>
  <c r="Q10" i="9"/>
  <c r="K10" i="9"/>
  <c r="S9" i="9"/>
  <c r="Q9" i="9"/>
  <c r="K9" i="9"/>
  <c r="S8" i="9"/>
  <c r="Q8" i="9"/>
  <c r="K8" i="9"/>
  <c r="W23" i="2" s="1"/>
  <c r="U11" i="9" l="1"/>
  <c r="U13" i="9"/>
  <c r="U15" i="9"/>
  <c r="U17" i="9"/>
  <c r="U19" i="9"/>
  <c r="U21" i="9"/>
  <c r="U9" i="9"/>
  <c r="AC23" i="2"/>
  <c r="Y23" i="2"/>
  <c r="BB23" i="2" s="1"/>
  <c r="BD23" i="2" s="1"/>
  <c r="W26" i="2"/>
  <c r="Y26" i="2"/>
  <c r="AC29" i="2"/>
  <c r="Z23" i="2"/>
  <c r="X23" i="2"/>
  <c r="X26" i="2"/>
  <c r="Z29" i="2"/>
  <c r="U8" i="9"/>
  <c r="W24" i="2" l="1"/>
  <c r="AC30" i="2"/>
  <c r="Y27" i="2"/>
  <c r="W27" i="2"/>
  <c r="X24" i="2"/>
  <c r="Z24" i="2"/>
  <c r="Z30" i="2"/>
  <c r="X27" i="2"/>
  <c r="Y24" i="2"/>
  <c r="BB24" i="2" s="1"/>
  <c r="BD24" i="2" s="1"/>
  <c r="AC24" i="2"/>
  <c r="BB17" i="8"/>
  <c r="BB17" i="2"/>
  <c r="BA66" i="8"/>
  <c r="BA67" i="8" s="1"/>
  <c r="AZ66" i="8"/>
  <c r="AY66" i="8"/>
  <c r="AX66" i="8"/>
  <c r="AW66" i="8"/>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BA60" i="8"/>
  <c r="AZ60" i="8"/>
  <c r="AY60" i="8"/>
  <c r="AX60" i="8"/>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F60" i="8"/>
  <c r="BA59" i="8"/>
  <c r="AZ59" i="8"/>
  <c r="AY59" i="8"/>
  <c r="AX59"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BA57" i="8"/>
  <c r="AZ57" i="8"/>
  <c r="AY57" i="8"/>
  <c r="AX57"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F57" i="8"/>
  <c r="BA56" i="8"/>
  <c r="AZ56" i="8"/>
  <c r="AY56" i="8"/>
  <c r="AX56"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BA54" i="8"/>
  <c r="AZ54" i="8"/>
  <c r="AY54" i="8"/>
  <c r="AX54"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F54" i="8"/>
  <c r="BA53" i="8"/>
  <c r="AZ53" i="8"/>
  <c r="AY53" i="8"/>
  <c r="AX53"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BA51" i="8"/>
  <c r="AZ51" i="8"/>
  <c r="AY51" i="8"/>
  <c r="AX51"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F51" i="8"/>
  <c r="BA50" i="8"/>
  <c r="AZ50" i="8"/>
  <c r="AY50" i="8"/>
  <c r="AX50"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BA48" i="8"/>
  <c r="AZ48" i="8"/>
  <c r="AY48" i="8"/>
  <c r="AX48" i="8"/>
  <c r="AW48" i="8"/>
  <c r="AV48" i="8"/>
  <c r="AU48" i="8"/>
  <c r="AT48" i="8"/>
  <c r="AS48" i="8"/>
  <c r="AR48" i="8"/>
  <c r="AQ48" i="8"/>
  <c r="AP48" i="8"/>
  <c r="AO48" i="8"/>
  <c r="AN48" i="8"/>
  <c r="AM48" i="8"/>
  <c r="AL48" i="8"/>
  <c r="AK48" i="8"/>
  <c r="AJ48" i="8"/>
  <c r="AI48" i="8"/>
  <c r="AH48" i="8"/>
  <c r="AG48" i="8"/>
  <c r="AF48" i="8"/>
  <c r="AE48" i="8"/>
  <c r="AD48" i="8"/>
  <c r="AC48" i="8"/>
  <c r="AB48" i="8"/>
  <c r="AA48" i="8"/>
  <c r="Z48" i="8"/>
  <c r="Y48" i="8"/>
  <c r="X48" i="8"/>
  <c r="W48" i="8"/>
  <c r="F48" i="8"/>
  <c r="BA47" i="8"/>
  <c r="AZ47" i="8"/>
  <c r="AY47" i="8"/>
  <c r="AX47"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BA45" i="8"/>
  <c r="AZ45" i="8"/>
  <c r="AY45" i="8"/>
  <c r="AX45" i="8"/>
  <c r="AW45" i="8"/>
  <c r="AV45" i="8"/>
  <c r="AU45" i="8"/>
  <c r="AT45" i="8"/>
  <c r="AS45" i="8"/>
  <c r="AR45" i="8"/>
  <c r="AQ45" i="8"/>
  <c r="AP45" i="8"/>
  <c r="AO45" i="8"/>
  <c r="AN45" i="8"/>
  <c r="AM45" i="8"/>
  <c r="AL45" i="8"/>
  <c r="AK45" i="8"/>
  <c r="AJ45" i="8"/>
  <c r="AI45" i="8"/>
  <c r="AH45" i="8"/>
  <c r="AG45" i="8"/>
  <c r="AF45" i="8"/>
  <c r="AE45" i="8"/>
  <c r="AD45" i="8"/>
  <c r="AC45" i="8"/>
  <c r="AB45" i="8"/>
  <c r="AA45" i="8"/>
  <c r="Z45" i="8"/>
  <c r="Y45" i="8"/>
  <c r="X45" i="8"/>
  <c r="W45" i="8"/>
  <c r="F45" i="8"/>
  <c r="BA44" i="8"/>
  <c r="AZ44" i="8"/>
  <c r="AY44" i="8"/>
  <c r="AX44"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BA42" i="8"/>
  <c r="AZ42" i="8"/>
  <c r="BB42" i="8" s="1"/>
  <c r="BD42" i="8" s="1"/>
  <c r="AY42" i="8"/>
  <c r="AX42" i="8"/>
  <c r="AW42" i="8"/>
  <c r="AV42" i="8"/>
  <c r="AU42" i="8"/>
  <c r="AT42" i="8"/>
  <c r="AS42" i="8"/>
  <c r="AR42" i="8"/>
  <c r="AQ42" i="8"/>
  <c r="AP42" i="8"/>
  <c r="AO42" i="8"/>
  <c r="AN42" i="8"/>
  <c r="AM42" i="8"/>
  <c r="AL42" i="8"/>
  <c r="AK42" i="8"/>
  <c r="AJ42" i="8"/>
  <c r="AI42" i="8"/>
  <c r="AH42" i="8"/>
  <c r="AG42" i="8"/>
  <c r="AF42" i="8"/>
  <c r="AE42" i="8"/>
  <c r="AD42" i="8"/>
  <c r="AC42" i="8"/>
  <c r="AB42" i="8"/>
  <c r="AA42" i="8"/>
  <c r="Z42" i="8"/>
  <c r="Y42" i="8"/>
  <c r="X42" i="8"/>
  <c r="W42" i="8"/>
  <c r="F42" i="8"/>
  <c r="BA41" i="8"/>
  <c r="AZ41" i="8"/>
  <c r="BB41" i="8" s="1"/>
  <c r="BD41" i="8" s="1"/>
  <c r="AY41" i="8"/>
  <c r="AX41"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BA39" i="8"/>
  <c r="AZ39" i="8"/>
  <c r="BB39" i="8" s="1"/>
  <c r="BD39" i="8" s="1"/>
  <c r="AY39" i="8"/>
  <c r="AX39" i="8"/>
  <c r="AW39" i="8"/>
  <c r="AV39" i="8"/>
  <c r="AU39" i="8"/>
  <c r="AT39" i="8"/>
  <c r="AS39" i="8"/>
  <c r="AR39" i="8"/>
  <c r="AQ39" i="8"/>
  <c r="AP39" i="8"/>
  <c r="AO39" i="8"/>
  <c r="AN39" i="8"/>
  <c r="AM39" i="8"/>
  <c r="AL39" i="8"/>
  <c r="AK39" i="8"/>
  <c r="AJ39" i="8"/>
  <c r="AI39" i="8"/>
  <c r="AH39" i="8"/>
  <c r="AG39" i="8"/>
  <c r="AF39" i="8"/>
  <c r="AE39" i="8"/>
  <c r="AD39" i="8"/>
  <c r="AC39" i="8"/>
  <c r="AB39" i="8"/>
  <c r="AA39" i="8"/>
  <c r="Z39" i="8"/>
  <c r="Y39" i="8"/>
  <c r="X39" i="8"/>
  <c r="W39" i="8"/>
  <c r="F39" i="8"/>
  <c r="BA38" i="8"/>
  <c r="AZ38" i="8"/>
  <c r="BB38" i="8" s="1"/>
  <c r="BD38" i="8" s="1"/>
  <c r="AY38" i="8"/>
  <c r="AX38"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BA36" i="8"/>
  <c r="AZ36" i="8"/>
  <c r="AY36" i="8"/>
  <c r="BB36" i="8" s="1"/>
  <c r="BD36" i="8" s="1"/>
  <c r="AX36"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F36" i="8"/>
  <c r="BA35" i="8"/>
  <c r="AZ35" i="8"/>
  <c r="AY35" i="8"/>
  <c r="BB35" i="8" s="1"/>
  <c r="BD35" i="8" s="1"/>
  <c r="AX35"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BA33" i="8"/>
  <c r="AZ33" i="8"/>
  <c r="AY33" i="8"/>
  <c r="AX33"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F33" i="8"/>
  <c r="BA32" i="8"/>
  <c r="AZ32" i="8"/>
  <c r="AY32" i="8"/>
  <c r="AX32"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BA30" i="8"/>
  <c r="AZ30" i="8"/>
  <c r="AY30" i="8"/>
  <c r="AX30" i="8"/>
  <c r="AW30" i="8"/>
  <c r="AV30" i="8"/>
  <c r="AU30" i="8"/>
  <c r="AT30" i="8"/>
  <c r="AS30" i="8"/>
  <c r="AR30" i="8"/>
  <c r="AQ30" i="8"/>
  <c r="AP30" i="8"/>
  <c r="AO30" i="8"/>
  <c r="AN30" i="8"/>
  <c r="AM30" i="8"/>
  <c r="AL30" i="8"/>
  <c r="AK30" i="8"/>
  <c r="AJ30" i="8"/>
  <c r="AI30" i="8"/>
  <c r="AH30" i="8"/>
  <c r="AG30" i="8"/>
  <c r="AF30" i="8"/>
  <c r="AE30" i="8"/>
  <c r="AD30" i="8"/>
  <c r="AC30" i="8"/>
  <c r="AB30" i="8"/>
  <c r="AA30" i="8"/>
  <c r="Z30" i="8"/>
  <c r="Y30" i="8"/>
  <c r="X30" i="8"/>
  <c r="W30" i="8"/>
  <c r="F30" i="8"/>
  <c r="BA29" i="8"/>
  <c r="AZ29" i="8"/>
  <c r="AY29" i="8"/>
  <c r="AX29"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BA27" i="8"/>
  <c r="AZ27" i="8"/>
  <c r="AY27" i="8"/>
  <c r="AX27" i="8"/>
  <c r="AW27" i="8"/>
  <c r="AV27" i="8"/>
  <c r="AU27" i="8"/>
  <c r="AT27" i="8"/>
  <c r="AS27" i="8"/>
  <c r="AR27" i="8"/>
  <c r="AQ27" i="8"/>
  <c r="AP27" i="8"/>
  <c r="AO27" i="8"/>
  <c r="AN27" i="8"/>
  <c r="AM27" i="8"/>
  <c r="AL27" i="8"/>
  <c r="AK27" i="8"/>
  <c r="AJ27" i="8"/>
  <c r="AI27" i="8"/>
  <c r="AH27" i="8"/>
  <c r="AG27" i="8"/>
  <c r="AF27" i="8"/>
  <c r="AE27" i="8"/>
  <c r="AD27" i="8"/>
  <c r="AC27" i="8"/>
  <c r="AB27" i="8"/>
  <c r="AA27" i="8"/>
  <c r="Z27" i="8"/>
  <c r="Y27" i="8"/>
  <c r="X27" i="8"/>
  <c r="W27" i="8"/>
  <c r="F27" i="8"/>
  <c r="BA26" i="8"/>
  <c r="AZ26" i="8"/>
  <c r="AY26" i="8"/>
  <c r="AX26"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B25" i="8"/>
  <c r="B28" i="8" s="1"/>
  <c r="B31" i="8" s="1"/>
  <c r="B34" i="8" s="1"/>
  <c r="B37" i="8" s="1"/>
  <c r="B40" i="8" s="1"/>
  <c r="B43" i="8" s="1"/>
  <c r="B46" i="8" s="1"/>
  <c r="B49" i="8" s="1"/>
  <c r="B52" i="8" s="1"/>
  <c r="B55" i="8" s="1"/>
  <c r="B58" i="8" s="1"/>
  <c r="BA24" i="8"/>
  <c r="AZ24" i="8"/>
  <c r="AY24" i="8"/>
  <c r="AX24" i="8"/>
  <c r="AW24" i="8"/>
  <c r="AV24" i="8"/>
  <c r="AU24" i="8"/>
  <c r="AT24" i="8"/>
  <c r="AS24" i="8"/>
  <c r="AR24" i="8"/>
  <c r="AQ24" i="8"/>
  <c r="AP24" i="8"/>
  <c r="AO24" i="8"/>
  <c r="AN24" i="8"/>
  <c r="AM24" i="8"/>
  <c r="AL24" i="8"/>
  <c r="AK24" i="8"/>
  <c r="AJ24" i="8"/>
  <c r="AI24" i="8"/>
  <c r="AH24" i="8"/>
  <c r="AG24" i="8"/>
  <c r="AF24" i="8"/>
  <c r="AE24" i="8"/>
  <c r="AD24" i="8"/>
  <c r="AC24" i="8"/>
  <c r="AB24" i="8"/>
  <c r="AA24" i="8"/>
  <c r="Z24" i="8"/>
  <c r="Y24" i="8"/>
  <c r="X24" i="8"/>
  <c r="W24" i="8"/>
  <c r="F24" i="8"/>
  <c r="BA23" i="8"/>
  <c r="AZ23" i="8"/>
  <c r="AY23" i="8"/>
  <c r="AX23" i="8"/>
  <c r="AW23" i="8"/>
  <c r="AV23" i="8"/>
  <c r="AU23" i="8"/>
  <c r="AT23" i="8"/>
  <c r="AS23" i="8"/>
  <c r="AR23" i="8"/>
  <c r="AQ23" i="8"/>
  <c r="AP23" i="8"/>
  <c r="AO23" i="8"/>
  <c r="AN23" i="8"/>
  <c r="AM23" i="8"/>
  <c r="AL23" i="8"/>
  <c r="AK23" i="8"/>
  <c r="AJ23" i="8"/>
  <c r="AI23" i="8"/>
  <c r="AH23" i="8"/>
  <c r="AG23" i="8"/>
  <c r="AF23" i="8"/>
  <c r="AE23" i="8"/>
  <c r="AD23" i="8"/>
  <c r="AC23" i="8"/>
  <c r="AB23" i="8"/>
  <c r="AA23" i="8"/>
  <c r="Z23" i="8"/>
  <c r="Y23" i="8"/>
  <c r="X23" i="8"/>
  <c r="W23" i="8"/>
  <c r="BD14" i="8"/>
  <c r="T10" i="8"/>
  <c r="T8" i="8"/>
  <c r="AG2" i="8"/>
  <c r="AU20" i="8" s="1"/>
  <c r="AU21" i="8" s="1"/>
  <c r="BB44" i="8" l="1"/>
  <c r="BD44" i="8" s="1"/>
  <c r="BB45" i="8"/>
  <c r="BD45" i="8" s="1"/>
  <c r="BB32" i="8"/>
  <c r="BD32" i="8" s="1"/>
  <c r="BB33" i="8"/>
  <c r="BD33" i="8" s="1"/>
  <c r="BB26" i="8"/>
  <c r="BD26" i="8" s="1"/>
  <c r="AY62" i="8"/>
  <c r="BB27" i="8"/>
  <c r="BD27" i="8" s="1"/>
  <c r="BB23" i="8"/>
  <c r="BD23" i="8" s="1"/>
  <c r="BB24" i="8"/>
  <c r="BD24" i="8" s="1"/>
  <c r="BA20" i="8"/>
  <c r="BA21" i="8" s="1"/>
  <c r="AY20" i="8"/>
  <c r="AY21" i="8" s="1"/>
  <c r="AZ20" i="8"/>
  <c r="AZ21" i="8" s="1"/>
  <c r="AL20" i="8"/>
  <c r="AL21" i="8" s="1"/>
  <c r="X70" i="8"/>
  <c r="Z70" i="8"/>
  <c r="AB70" i="8"/>
  <c r="X71" i="8"/>
  <c r="Z71" i="8"/>
  <c r="AB71" i="8"/>
  <c r="AD71" i="8"/>
  <c r="AF71" i="8"/>
  <c r="AL71" i="8"/>
  <c r="AN71" i="8"/>
  <c r="AP71" i="8"/>
  <c r="AR71" i="8"/>
  <c r="AT71" i="8"/>
  <c r="AV71" i="8"/>
  <c r="AX71" i="8"/>
  <c r="AZ71" i="8"/>
  <c r="AB20" i="8"/>
  <c r="AB21" i="8" s="1"/>
  <c r="AG20" i="8"/>
  <c r="AG21" i="8" s="1"/>
  <c r="AR20" i="8"/>
  <c r="AR21" i="8" s="1"/>
  <c r="AW20" i="8"/>
  <c r="AW21" i="8" s="1"/>
  <c r="Y20" i="8"/>
  <c r="Y21" i="8" s="1"/>
  <c r="AD20" i="8"/>
  <c r="AD21" i="8" s="1"/>
  <c r="AJ20" i="8"/>
  <c r="AJ21" i="8" s="1"/>
  <c r="AO20" i="8"/>
  <c r="AO21" i="8" s="1"/>
  <c r="AT20" i="8"/>
  <c r="AT21" i="8" s="1"/>
  <c r="W68" i="8"/>
  <c r="Y68" i="8"/>
  <c r="AA68" i="8"/>
  <c r="AC68" i="8"/>
  <c r="AE68" i="8"/>
  <c r="AG68" i="8"/>
  <c r="AI68" i="8"/>
  <c r="AK68" i="8"/>
  <c r="AM68" i="8"/>
  <c r="AO68" i="8"/>
  <c r="AQ68" i="8"/>
  <c r="AS68" i="8"/>
  <c r="AU68" i="8"/>
  <c r="AW68" i="8"/>
  <c r="AY68" i="8"/>
  <c r="BA68" i="8"/>
  <c r="W69" i="8"/>
  <c r="Y69" i="8"/>
  <c r="AA69" i="8"/>
  <c r="AC69" i="8"/>
  <c r="AE69" i="8"/>
  <c r="AG69" i="8"/>
  <c r="AI69" i="8"/>
  <c r="AK69" i="8"/>
  <c r="AM69" i="8"/>
  <c r="AO69" i="8"/>
  <c r="AQ69" i="8"/>
  <c r="AS69" i="8"/>
  <c r="AU69" i="8"/>
  <c r="AW69" i="8"/>
  <c r="AY69" i="8"/>
  <c r="BA69" i="8"/>
  <c r="W70" i="8"/>
  <c r="Y70" i="8"/>
  <c r="AA70" i="8"/>
  <c r="AC70" i="8"/>
  <c r="AE70" i="8"/>
  <c r="AG70" i="8"/>
  <c r="AI70" i="8"/>
  <c r="AK70" i="8"/>
  <c r="AM70" i="8"/>
  <c r="AO70" i="8"/>
  <c r="AQ70" i="8"/>
  <c r="AS70" i="8"/>
  <c r="AU70" i="8"/>
  <c r="AW70" i="8"/>
  <c r="AY70" i="8"/>
  <c r="BA70" i="8"/>
  <c r="W71" i="8"/>
  <c r="Y71" i="8"/>
  <c r="AA71" i="8"/>
  <c r="AC71" i="8"/>
  <c r="AE71" i="8"/>
  <c r="AG71" i="8"/>
  <c r="AI71" i="8"/>
  <c r="AK71" i="8"/>
  <c r="AM71" i="8"/>
  <c r="AO71" i="8"/>
  <c r="AQ71" i="8"/>
  <c r="AS71" i="8"/>
  <c r="AU71" i="8"/>
  <c r="AW71" i="8"/>
  <c r="AY71" i="8"/>
  <c r="BA71" i="8"/>
  <c r="AD70" i="8"/>
  <c r="AF70" i="8"/>
  <c r="AH70" i="8"/>
  <c r="AJ70" i="8"/>
  <c r="X69" i="8"/>
  <c r="Z69" i="8"/>
  <c r="AB69" i="8"/>
  <c r="AD69" i="8"/>
  <c r="AF69" i="8"/>
  <c r="AH69" i="8"/>
  <c r="AJ69" i="8"/>
  <c r="AL69" i="8"/>
  <c r="AN69" i="8"/>
  <c r="AL70" i="8"/>
  <c r="AN70" i="8"/>
  <c r="AP70" i="8"/>
  <c r="X68" i="8"/>
  <c r="Z68" i="8"/>
  <c r="AB68" i="8"/>
  <c r="AD68" i="8"/>
  <c r="AF68" i="8"/>
  <c r="AH68" i="8"/>
  <c r="AJ68" i="8"/>
  <c r="AL68" i="8"/>
  <c r="AN68" i="8"/>
  <c r="AP68" i="8"/>
  <c r="AR68" i="8"/>
  <c r="AT68" i="8"/>
  <c r="AV68" i="8"/>
  <c r="AX68" i="8"/>
  <c r="AZ68" i="8"/>
  <c r="AP69" i="8"/>
  <c r="AR69" i="8"/>
  <c r="AT69" i="8"/>
  <c r="AV69" i="8"/>
  <c r="AX69" i="8"/>
  <c r="AZ69" i="8"/>
  <c r="AR70" i="8"/>
  <c r="AT70" i="8"/>
  <c r="AV70" i="8"/>
  <c r="AX70" i="8"/>
  <c r="AZ70" i="8"/>
  <c r="AH71" i="8"/>
  <c r="AJ71" i="8"/>
  <c r="BC8" i="8"/>
  <c r="X20" i="8"/>
  <c r="X21" i="8" s="1"/>
  <c r="Z20" i="8"/>
  <c r="Z21" i="8" s="1"/>
  <c r="AC20" i="8"/>
  <c r="AC21" i="8" s="1"/>
  <c r="AF20" i="8"/>
  <c r="AF21" i="8" s="1"/>
  <c r="AH20" i="8"/>
  <c r="AH21" i="8" s="1"/>
  <c r="AK20" i="8"/>
  <c r="AK21" i="8" s="1"/>
  <c r="AN20" i="8"/>
  <c r="AN21" i="8" s="1"/>
  <c r="AP20" i="8"/>
  <c r="AP21" i="8" s="1"/>
  <c r="AS20" i="8"/>
  <c r="AS21" i="8" s="1"/>
  <c r="AV20" i="8"/>
  <c r="AV21" i="8" s="1"/>
  <c r="AX20" i="8"/>
  <c r="AX21" i="8" s="1"/>
  <c r="BB62" i="8"/>
  <c r="BD62" i="8" s="1"/>
  <c r="BA63" i="8"/>
  <c r="AB62" i="8"/>
  <c r="AJ62" i="8"/>
  <c r="AA63" i="8"/>
  <c r="AA67" i="8" s="1"/>
  <c r="AQ63" i="8"/>
  <c r="AQ67" i="8" s="1"/>
  <c r="W62" i="8"/>
  <c r="AE62" i="8"/>
  <c r="AM62" i="8"/>
  <c r="AU62" i="8"/>
  <c r="AD63" i="8"/>
  <c r="AD67" i="8" s="1"/>
  <c r="AL63" i="8"/>
  <c r="AL67" i="8" s="1"/>
  <c r="AT63" i="8"/>
  <c r="AT67" i="8" s="1"/>
  <c r="AZ62" i="8"/>
  <c r="AY63" i="8"/>
  <c r="AY67" i="8" s="1"/>
  <c r="X62" i="8"/>
  <c r="AF62" i="8"/>
  <c r="AN62" i="8"/>
  <c r="AV62" i="8"/>
  <c r="W63" i="8"/>
  <c r="W67" i="8" s="1"/>
  <c r="AE63" i="8"/>
  <c r="AE67" i="8" s="1"/>
  <c r="AM63" i="8"/>
  <c r="AM67" i="8" s="1"/>
  <c r="AU63" i="8"/>
  <c r="AU67" i="8" s="1"/>
  <c r="AR62" i="8"/>
  <c r="AI63" i="8"/>
  <c r="AI67" i="8" s="1"/>
  <c r="AA62" i="8"/>
  <c r="AI62" i="8"/>
  <c r="AQ62" i="8"/>
  <c r="Z63" i="8"/>
  <c r="Z67" i="8" s="1"/>
  <c r="AH63" i="8"/>
  <c r="AH67" i="8" s="1"/>
  <c r="AP63" i="8"/>
  <c r="AP67" i="8" s="1"/>
  <c r="AX63" i="8"/>
  <c r="AX67" i="8" s="1"/>
  <c r="Y62" i="8"/>
  <c r="AC62" i="8"/>
  <c r="AG62" i="8"/>
  <c r="AK62" i="8"/>
  <c r="AO62" i="8"/>
  <c r="AS62" i="8"/>
  <c r="AW62" i="8"/>
  <c r="BA62" i="8"/>
  <c r="X63" i="8"/>
  <c r="X67" i="8" s="1"/>
  <c r="AB63" i="8"/>
  <c r="AB67" i="8" s="1"/>
  <c r="AF63" i="8"/>
  <c r="AF67" i="8" s="1"/>
  <c r="AJ63" i="8"/>
  <c r="AJ67" i="8" s="1"/>
  <c r="AN63" i="8"/>
  <c r="AN67" i="8" s="1"/>
  <c r="AR63" i="8"/>
  <c r="AR67" i="8" s="1"/>
  <c r="AV63" i="8"/>
  <c r="AV67" i="8" s="1"/>
  <c r="AZ63" i="8"/>
  <c r="AZ67" i="8" s="1"/>
  <c r="W20" i="8"/>
  <c r="W21" i="8" s="1"/>
  <c r="AA20" i="8"/>
  <c r="AA21" i="8" s="1"/>
  <c r="AE20" i="8"/>
  <c r="AE21" i="8" s="1"/>
  <c r="AI20" i="8"/>
  <c r="AI21" i="8" s="1"/>
  <c r="AM20" i="8"/>
  <c r="AM21" i="8" s="1"/>
  <c r="AQ20" i="8"/>
  <c r="AQ21" i="8" s="1"/>
  <c r="Z62" i="8"/>
  <c r="AD62" i="8"/>
  <c r="AH62" i="8"/>
  <c r="AL62" i="8"/>
  <c r="AP62" i="8"/>
  <c r="AT62" i="8"/>
  <c r="AX62" i="8"/>
  <c r="Y63" i="8"/>
  <c r="Y67" i="8" s="1"/>
  <c r="AC63" i="8"/>
  <c r="AC67" i="8" s="1"/>
  <c r="AG63" i="8"/>
  <c r="AG67" i="8" s="1"/>
  <c r="AK63" i="8"/>
  <c r="AK67" i="8" s="1"/>
  <c r="AO63" i="8"/>
  <c r="AO67" i="8" s="1"/>
  <c r="AS63" i="8"/>
  <c r="AS67" i="8" s="1"/>
  <c r="AW63" i="8"/>
  <c r="AW67" i="8" s="1"/>
  <c r="S36" i="6"/>
  <c r="Q36" i="6"/>
  <c r="S35" i="6"/>
  <c r="Q35" i="6"/>
  <c r="S34" i="6"/>
  <c r="Q34" i="6"/>
  <c r="S33" i="6"/>
  <c r="Q33" i="6"/>
  <c r="BB63" i="8" l="1"/>
  <c r="BD63" i="8" s="1"/>
  <c r="B25" i="2"/>
  <c r="B28" i="2" s="1"/>
  <c r="B31" i="2" s="1"/>
  <c r="B34" i="2" s="1"/>
  <c r="B37" i="2" s="1"/>
  <c r="B40" i="2" s="1"/>
  <c r="B43" i="2" s="1"/>
  <c r="B46" i="2" s="1"/>
  <c r="B49" i="2" s="1"/>
  <c r="B52" i="2" s="1"/>
  <c r="B55" i="2" s="1"/>
  <c r="B58" i="2" s="1"/>
  <c r="T10" i="2" l="1"/>
  <c r="T8" i="2"/>
  <c r="BD14" i="2"/>
  <c r="W66" i="2"/>
  <c r="W67" i="2" s="1"/>
  <c r="U36" i="6"/>
  <c r="U35" i="6"/>
  <c r="U34" i="6"/>
  <c r="U33" i="6"/>
  <c r="S14" i="6"/>
  <c r="S9" i="6"/>
  <c r="S10" i="6"/>
  <c r="S11" i="6"/>
  <c r="S12" i="6"/>
  <c r="S13" i="6"/>
  <c r="S15" i="6"/>
  <c r="S16" i="6"/>
  <c r="S17" i="6"/>
  <c r="S18" i="6"/>
  <c r="S19" i="6"/>
  <c r="S20" i="6"/>
  <c r="S21" i="6"/>
  <c r="Q9" i="6"/>
  <c r="Q10" i="6"/>
  <c r="Q11" i="6"/>
  <c r="Q12" i="6"/>
  <c r="Q13" i="6"/>
  <c r="Q14" i="6"/>
  <c r="Q15" i="6"/>
  <c r="Q16" i="6"/>
  <c r="Q17" i="6"/>
  <c r="Q18" i="6"/>
  <c r="Q19" i="6"/>
  <c r="Q20" i="6"/>
  <c r="Q21" i="6"/>
  <c r="S8" i="6"/>
  <c r="Q8" i="6"/>
  <c r="U20" i="6" l="1"/>
  <c r="U8" i="6"/>
  <c r="U13" i="6"/>
  <c r="U9" i="6"/>
  <c r="U16" i="6"/>
  <c r="U21" i="6"/>
  <c r="U17" i="6"/>
  <c r="U12" i="6"/>
  <c r="U11" i="6"/>
  <c r="U14" i="6"/>
  <c r="U19" i="6"/>
  <c r="U15" i="6"/>
  <c r="U10" i="6"/>
  <c r="U18" i="6"/>
  <c r="K36" i="6" l="1"/>
  <c r="K35" i="6"/>
  <c r="K34" i="6"/>
  <c r="K33" i="6"/>
  <c r="K21" i="6"/>
  <c r="K20" i="6"/>
  <c r="K19" i="6"/>
  <c r="K18" i="6"/>
  <c r="K17" i="6"/>
  <c r="K16" i="6"/>
  <c r="K15" i="6"/>
  <c r="K14" i="6"/>
  <c r="K13" i="6"/>
  <c r="K12" i="6"/>
  <c r="K11" i="6"/>
  <c r="K10" i="6"/>
  <c r="K9" i="6"/>
  <c r="K8" i="6"/>
  <c r="AG2" i="2"/>
  <c r="AZ20" i="2" l="1"/>
  <c r="AZ21" i="2" s="1"/>
  <c r="AY20" i="2"/>
  <c r="AY21" i="2" s="1"/>
  <c r="BA20" i="2"/>
  <c r="BA21" i="2" s="1"/>
  <c r="AX20" i="2"/>
  <c r="AX21" i="2" s="1"/>
  <c r="AT20" i="2"/>
  <c r="AT21" i="2" s="1"/>
  <c r="AP20" i="2"/>
  <c r="AP21" i="2" s="1"/>
  <c r="AH20" i="2"/>
  <c r="AH21" i="2" s="1"/>
  <c r="BC8" i="2"/>
  <c r="AW20" i="2"/>
  <c r="AW21" i="2" s="1"/>
  <c r="AS20" i="2"/>
  <c r="AS21" i="2" s="1"/>
  <c r="AO20" i="2"/>
  <c r="AO21" i="2" s="1"/>
  <c r="AK20" i="2"/>
  <c r="AK21" i="2" s="1"/>
  <c r="AG20" i="2"/>
  <c r="AG21" i="2" s="1"/>
  <c r="AC20" i="2"/>
  <c r="AC21" i="2" s="1"/>
  <c r="Y20" i="2"/>
  <c r="Y21" i="2" s="1"/>
  <c r="AV20" i="2"/>
  <c r="AV21" i="2" s="1"/>
  <c r="AR20" i="2"/>
  <c r="AR21" i="2" s="1"/>
  <c r="AN20" i="2"/>
  <c r="AN21" i="2" s="1"/>
  <c r="AJ20" i="2"/>
  <c r="AJ21" i="2" s="1"/>
  <c r="AF20" i="2"/>
  <c r="AF21" i="2" s="1"/>
  <c r="AB20" i="2"/>
  <c r="AB21" i="2" s="1"/>
  <c r="X20" i="2"/>
  <c r="X21" i="2" s="1"/>
  <c r="AU20" i="2"/>
  <c r="AU21" i="2" s="1"/>
  <c r="AQ20" i="2"/>
  <c r="AQ21" i="2" s="1"/>
  <c r="AM20" i="2"/>
  <c r="AM21" i="2" s="1"/>
  <c r="AI20" i="2"/>
  <c r="AI21" i="2" s="1"/>
  <c r="AA20" i="2"/>
  <c r="AA21" i="2" s="1"/>
  <c r="AL20" i="2"/>
  <c r="AL21" i="2" s="1"/>
  <c r="Z20" i="2"/>
  <c r="Z21" i="2" s="1"/>
  <c r="AE20" i="2"/>
  <c r="AE21" i="2" s="1"/>
  <c r="W20" i="2"/>
  <c r="W21" i="2" s="1"/>
  <c r="AD20" i="2"/>
  <c r="AD21" i="2" s="1"/>
  <c r="BB62" i="2" l="1"/>
  <c r="BD62" i="2" s="1"/>
  <c r="BB63" i="2" l="1"/>
  <c r="BD63" i="2" s="1"/>
  <c r="F60" i="2"/>
  <c r="F57" i="2"/>
  <c r="F54" i="2"/>
  <c r="F51" i="2"/>
  <c r="F48" i="2"/>
  <c r="F45" i="2"/>
  <c r="F42" i="2"/>
  <c r="F39" i="2"/>
  <c r="F36" i="2"/>
  <c r="BA70" i="2" l="1"/>
  <c r="BA68" i="2"/>
  <c r="AX71" i="2"/>
  <c r="AX69" i="2"/>
  <c r="AQ70" i="2"/>
  <c r="AQ68" i="2"/>
  <c r="AJ71" i="2"/>
  <c r="AJ69" i="2"/>
  <c r="X68" i="2"/>
  <c r="Z68" i="2"/>
  <c r="AB68" i="2"/>
  <c r="AD68" i="2"/>
  <c r="AF68" i="2"/>
  <c r="AH68" i="2"/>
  <c r="AK68" i="2"/>
  <c r="AM68" i="2"/>
  <c r="AO68" i="2"/>
  <c r="AR68" i="2"/>
  <c r="AT68" i="2"/>
  <c r="AV68" i="2"/>
  <c r="AY68" i="2"/>
  <c r="X69" i="2"/>
  <c r="Z69" i="2"/>
  <c r="AB69" i="2"/>
  <c r="AD69" i="2"/>
  <c r="AF69" i="2"/>
  <c r="AH69" i="2"/>
  <c r="AK69" i="2"/>
  <c r="AM69" i="2"/>
  <c r="AO69" i="2"/>
  <c r="AR69" i="2"/>
  <c r="AT69" i="2"/>
  <c r="AV69" i="2"/>
  <c r="AY69" i="2"/>
  <c r="X70" i="2"/>
  <c r="Z70" i="2"/>
  <c r="AC70" i="2"/>
  <c r="AE70" i="2"/>
  <c r="AG70" i="2"/>
  <c r="AI70" i="2"/>
  <c r="AL70" i="2"/>
  <c r="AN70" i="2"/>
  <c r="AP70" i="2"/>
  <c r="AS70" i="2"/>
  <c r="AU70" i="2"/>
  <c r="AW70" i="2"/>
  <c r="AZ70" i="2"/>
  <c r="Y71" i="2"/>
  <c r="AA71" i="2"/>
  <c r="AC71" i="2"/>
  <c r="AE71" i="2"/>
  <c r="AG71" i="2"/>
  <c r="AI71" i="2"/>
  <c r="AL71" i="2"/>
  <c r="AN71" i="2"/>
  <c r="AP71" i="2"/>
  <c r="AS71" i="2"/>
  <c r="AU71" i="2"/>
  <c r="AW71" i="2"/>
  <c r="AZ71" i="2"/>
  <c r="W70" i="2"/>
  <c r="AB70" i="2"/>
  <c r="BA71" i="2"/>
  <c r="BA69" i="2"/>
  <c r="AX70" i="2"/>
  <c r="AX68" i="2"/>
  <c r="AQ71" i="2"/>
  <c r="AQ69" i="2"/>
  <c r="AJ70" i="2"/>
  <c r="AJ68" i="2"/>
  <c r="Y68" i="2"/>
  <c r="AA68" i="2"/>
  <c r="AC68" i="2"/>
  <c r="AE68" i="2"/>
  <c r="AG68" i="2"/>
  <c r="AI68" i="2"/>
  <c r="AL68" i="2"/>
  <c r="AN68" i="2"/>
  <c r="AP68" i="2"/>
  <c r="AS68" i="2"/>
  <c r="AU68" i="2"/>
  <c r="AW68" i="2"/>
  <c r="AZ68" i="2"/>
  <c r="Y69" i="2"/>
  <c r="AA69" i="2"/>
  <c r="AE69" i="2"/>
  <c r="AI69" i="2"/>
  <c r="AN69" i="2"/>
  <c r="AS69" i="2"/>
  <c r="AW69" i="2"/>
  <c r="Y70" i="2"/>
  <c r="AD70" i="2"/>
  <c r="AH70" i="2"/>
  <c r="AM70" i="2"/>
  <c r="AR70" i="2"/>
  <c r="AV70" i="2"/>
  <c r="X71" i="2"/>
  <c r="AB71" i="2"/>
  <c r="AF71" i="2"/>
  <c r="AK71" i="2"/>
  <c r="AO71" i="2"/>
  <c r="AT71" i="2"/>
  <c r="AY71" i="2"/>
  <c r="W71" i="2"/>
  <c r="W68" i="2"/>
  <c r="AC69" i="2"/>
  <c r="AG69" i="2"/>
  <c r="AL69" i="2"/>
  <c r="AP69" i="2"/>
  <c r="AU69" i="2"/>
  <c r="AZ69" i="2"/>
  <c r="AA70" i="2"/>
  <c r="AF70" i="2"/>
  <c r="AK70" i="2"/>
  <c r="AO70" i="2"/>
  <c r="AT70" i="2"/>
  <c r="AY70" i="2"/>
  <c r="Z71" i="2"/>
  <c r="AD71" i="2"/>
  <c r="AH71" i="2"/>
  <c r="AM71" i="2"/>
  <c r="AR71" i="2"/>
  <c r="AV71" i="2"/>
  <c r="W69" i="2"/>
  <c r="AY62" i="2"/>
  <c r="AR62" i="2"/>
  <c r="AK62" i="2"/>
  <c r="Z62" i="2"/>
  <c r="AD62" i="2"/>
  <c r="AH62" i="2"/>
  <c r="AN62" i="2"/>
  <c r="AT62" i="2"/>
  <c r="AZ62" i="2"/>
  <c r="Z63" i="2"/>
  <c r="AD63" i="2"/>
  <c r="AH63" i="2"/>
  <c r="AN63" i="2"/>
  <c r="AT63" i="2"/>
  <c r="AZ63" i="2"/>
  <c r="Y62" i="2"/>
  <c r="AM62" i="2"/>
  <c r="Y63" i="2"/>
  <c r="AM63" i="2"/>
  <c r="W62" i="2"/>
  <c r="AX62" i="2"/>
  <c r="AQ62" i="2"/>
  <c r="AJ62" i="2"/>
  <c r="AA62" i="2"/>
  <c r="AE62" i="2"/>
  <c r="AI62" i="2"/>
  <c r="AO62" i="2"/>
  <c r="AU62" i="2"/>
  <c r="BA62" i="2"/>
  <c r="AA63" i="2"/>
  <c r="AE63" i="2"/>
  <c r="AI63" i="2"/>
  <c r="AO63" i="2"/>
  <c r="AU63" i="2"/>
  <c r="BA63" i="2"/>
  <c r="AJ63" i="2"/>
  <c r="AG62" i="2"/>
  <c r="AW62" i="2"/>
  <c r="AG63" i="2"/>
  <c r="AW63" i="2"/>
  <c r="AY63" i="2"/>
  <c r="AR63" i="2"/>
  <c r="AK63" i="2"/>
  <c r="X62" i="2"/>
  <c r="AB62" i="2"/>
  <c r="AF62" i="2"/>
  <c r="AL62" i="2"/>
  <c r="AP62" i="2"/>
  <c r="AV62" i="2"/>
  <c r="X63" i="2"/>
  <c r="AB63" i="2"/>
  <c r="AF63" i="2"/>
  <c r="AL63" i="2"/>
  <c r="AP63" i="2"/>
  <c r="AV63" i="2"/>
  <c r="W63" i="2"/>
  <c r="AX63" i="2"/>
  <c r="AQ63" i="2"/>
  <c r="AC62" i="2"/>
  <c r="AS62" i="2"/>
  <c r="AC63" i="2"/>
  <c r="AS63" i="2"/>
  <c r="X66" i="2" l="1"/>
  <c r="X67" i="2" s="1"/>
  <c r="Y66" i="2" l="1"/>
  <c r="Y67" i="2" s="1"/>
  <c r="Z66" i="2" l="1"/>
  <c r="Z67" i="2" s="1"/>
  <c r="AA66" i="2" l="1"/>
  <c r="AA67" i="2" s="1"/>
  <c r="AB66" i="2" l="1"/>
  <c r="AB67" i="2" s="1"/>
  <c r="AC66" i="2" l="1"/>
  <c r="AC67" i="2" s="1"/>
  <c r="AD66" i="2" l="1"/>
  <c r="AD67" i="2" s="1"/>
  <c r="AE66" i="2" l="1"/>
  <c r="AE67" i="2" s="1"/>
  <c r="AF66" i="2" l="1"/>
  <c r="AF67" i="2" s="1"/>
  <c r="AG66" i="2" l="1"/>
  <c r="AG67" i="2" s="1"/>
  <c r="AH66" i="2" l="1"/>
  <c r="AH67" i="2" s="1"/>
  <c r="AI66" i="2" l="1"/>
  <c r="AI67" i="2" s="1"/>
  <c r="AJ66" i="2" l="1"/>
  <c r="AJ67" i="2" s="1"/>
  <c r="AK66" i="2" l="1"/>
  <c r="AK67" i="2" s="1"/>
  <c r="AL66" i="2" l="1"/>
  <c r="AL67" i="2" s="1"/>
  <c r="AM66" i="2" l="1"/>
  <c r="AM67" i="2" s="1"/>
  <c r="AN66" i="2" l="1"/>
  <c r="AN67" i="2" s="1"/>
  <c r="AO66" i="2" l="1"/>
  <c r="AO67" i="2" s="1"/>
  <c r="AP66" i="2" l="1"/>
  <c r="AP67" i="2" s="1"/>
  <c r="AQ66" i="2" l="1"/>
  <c r="AQ67" i="2" s="1"/>
  <c r="AR66" i="2" l="1"/>
  <c r="AR67" i="2" s="1"/>
  <c r="AS66" i="2" l="1"/>
  <c r="AS67" i="2" s="1"/>
  <c r="AT66" i="2" l="1"/>
  <c r="AT67" i="2" s="1"/>
  <c r="AU66" i="2" l="1"/>
  <c r="AU67" i="2" s="1"/>
  <c r="AV66" i="2" l="1"/>
  <c r="AV67" i="2" s="1"/>
  <c r="AW66" i="2" l="1"/>
  <c r="AW67" i="2" s="1"/>
  <c r="AX66" i="2" l="1"/>
  <c r="AX67" i="2" s="1"/>
  <c r="AY66" i="2" l="1"/>
  <c r="AY67" i="2" s="1"/>
  <c r="AZ66" i="2" l="1"/>
  <c r="AZ67" i="2" s="1"/>
  <c r="BA66" i="2" l="1"/>
  <c r="BA67" i="2" s="1"/>
</calcChain>
</file>

<file path=xl/sharedStrings.xml><?xml version="1.0" encoding="utf-8"?>
<sst xmlns="http://schemas.openxmlformats.org/spreadsheetml/2006/main" count="1259" uniqueCount="261">
  <si>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</si>
  <si>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</si>
  <si>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</si>
  <si>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</si>
  <si>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</si>
  <si>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</si>
  <si>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</si>
  <si>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</si>
  <si>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</si>
  <si>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</si>
  <si>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</si>
  <si>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</si>
  <si>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</si>
  <si>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</si>
  <si>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</si>
  <si>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</si>
  <si>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</si>
  <si>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</si>
  <si>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</si>
  <si>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</si>
  <si>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</si>
  <si>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</si>
  <si>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</si>
  <si>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</si>
  <si>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</si>
  <si>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</si>
  <si>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</si>
  <si>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</si>
  <si>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</si>
  <si>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</si>
  <si>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</si>
  <si>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</si>
  <si>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</si>
  <si>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</si>
  <si>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</si>
  <si>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</si>
  <si>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</si>
  <si>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</si>
  <si>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</si>
  <si>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</si>
  <si>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</si>
  <si>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</si>
  <si>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</si>
  <si>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</si>
  <si>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</si>
  <si>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</si>
  <si>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</si>
  <si>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</si>
  <si>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</si>
  <si>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</si>
  <si>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</si>
  <si>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</si>
  <si>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開始</t>
    <rPh sb="0" eb="2">
      <t>カイシ</t>
    </rPh>
    <phoneticPr fontId="2"/>
  </si>
  <si>
    <t>終了</t>
    <rPh sb="0" eb="2">
      <t>シュウリョウ</t>
    </rPh>
    <phoneticPr fontId="2"/>
  </si>
  <si>
    <t>勤務時間</t>
    <rPh sb="0" eb="2">
      <t>キンム</t>
    </rPh>
    <rPh sb="2" eb="4">
      <t>ジカン</t>
    </rPh>
    <phoneticPr fontId="2"/>
  </si>
  <si>
    <t>月</t>
    <rPh sb="0" eb="1">
      <t>ゲツ</t>
    </rPh>
    <phoneticPr fontId="2"/>
  </si>
  <si>
    <t>火</t>
    <rPh sb="0" eb="1">
      <t>ヒ</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</si>
  <si>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</si>
  <si>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</si>
  <si>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</si>
  <si>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</si>
  <si>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</si>
  <si>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t>
  </si>
  <si>
    <t>⇒</t>
    <phoneticPr fontId="2"/>
  </si>
  <si>
    <t>－</t>
  </si>
  <si>
    <t>p</t>
    <phoneticPr fontId="2"/>
  </si>
  <si>
    <t>q</t>
    <phoneticPr fontId="2"/>
  </si>
  <si>
    <t>r</t>
    <phoneticPr fontId="2"/>
  </si>
  <si>
    <t>y</t>
    <phoneticPr fontId="2"/>
  </si>
  <si>
    <t>z</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</si>
  <si>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</si>
  <si>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</si>
  <si>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</si>
  <si>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</si>
  <si>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</si>
  <si>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</si>
  <si>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</si>
  <si>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</si>
  <si>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日</t>
    <rPh sb="0" eb="1">
      <t>ニチ</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</si>
  <si>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</si>
  <si>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</si>
  <si>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</si>
  <si>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</si>
  <si>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</si>
  <si>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</si>
  <si>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</si>
  <si>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</si>
  <si>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</si>
  <si>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</si>
  <si>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</si>
  <si>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休：休暇</t>
    <rPh sb="0" eb="1">
      <t>ヤス</t>
    </rPh>
    <rPh sb="2" eb="4">
      <t>キュウカ</t>
    </rPh>
    <phoneticPr fontId="2"/>
  </si>
  <si>
    <t>休</t>
    <rPh sb="0" eb="1">
      <t>ヤス</t>
    </rPh>
    <phoneticPr fontId="2"/>
  </si>
  <si>
    <t>：</t>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</si>
  <si>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</si>
  <si>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</si>
  <si>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</si>
  <si>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</si>
  <si>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</si>
  <si>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</si>
  <si>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s</t>
    <phoneticPr fontId="2"/>
  </si>
  <si>
    <t>t</t>
    <phoneticPr fontId="2"/>
  </si>
  <si>
    <t>u</t>
    <phoneticPr fontId="2"/>
  </si>
  <si>
    <t>v</t>
    <phoneticPr fontId="2"/>
  </si>
  <si>
    <t>w</t>
    <phoneticPr fontId="2"/>
  </si>
  <si>
    <t>x</t>
    <phoneticPr fontId="2"/>
  </si>
  <si>
    <t>az</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</si>
  <si>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</si>
  <si>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</si>
  <si>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社会福祉主事任用資格</t>
    <rPh sb="0" eb="2">
      <t>シャカイ</t>
    </rPh>
    <rPh sb="2" eb="4">
      <t>フクシ</t>
    </rPh>
    <rPh sb="4" eb="6">
      <t>シュジ</t>
    </rPh>
    <rPh sb="6" eb="8">
      <t>ニンヨウ</t>
    </rPh>
    <rPh sb="8" eb="10">
      <t>シカク</t>
    </rPh>
    <phoneticPr fontId="1"/>
  </si>
  <si>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</si>
  <si>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</si>
  <si>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</si>
  <si>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</si>
  <si>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</si>
  <si>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</si>
  <si>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</si>
  <si>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</si>
  <si>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</si>
  <si>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</si>
  <si>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</si>
  <si>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</si>
  <si>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</si>
  <si>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</si>
  <si>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</si>
  <si>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</si>
  <si>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</si>
  <si>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通所介護</t>
    <rPh sb="0" eb="2">
      <t>ツウショ</t>
    </rPh>
    <rPh sb="2" eb="4">
      <t>カイゴ</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</si>
  <si>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</si>
  <si>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</si>
  <si>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</si>
  <si>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</si>
  <si>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</si>
  <si>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</si>
  <si>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祝</t>
    <rPh sb="0" eb="1">
      <t>シュク</t>
    </rPh>
    <phoneticPr fontId="2"/>
  </si>
  <si>
    <t>人</t>
    <rPh sb="0" eb="1">
      <t>ニン</t>
    </rPh>
    <phoneticPr fontId="2"/>
  </si>
  <si>
    <t>サービス提供時間（送迎時間を除く）</t>
    <rPh sb="4" eb="6">
      <t>テイキョウ</t>
    </rPh>
    <rPh sb="6" eb="8">
      <t>ジカン</t>
    </rPh>
    <rPh sb="9" eb="11">
      <t>ソウゲイ</t>
    </rPh>
    <rPh sb="11" eb="13">
      <t>ジカン</t>
    </rPh>
    <rPh sb="14" eb="15">
      <t>ノゾ</t>
    </rPh>
    <phoneticPr fontId="2"/>
  </si>
  <si>
    <t xml:space="preserve"> 備考（休業日等）</t>
    <rPh sb="1" eb="3">
      <t>ビコウ</t>
    </rPh>
    <rPh sb="4" eb="6">
      <t>キュウギョウ</t>
    </rPh>
    <rPh sb="6" eb="7">
      <t>ヒ</t>
    </rPh>
    <rPh sb="7" eb="8">
      <t>トウ</t>
    </rPh>
    <phoneticPr fontId="2"/>
  </si>
  <si>
    <t xml:space="preserve"> 休業日：12/30～1/3（年末年始）</t>
    <rPh sb="1" eb="3">
      <t>キュウギョウ</t>
    </rPh>
    <rPh sb="3" eb="4">
      <t>ヒ</t>
    </rPh>
    <rPh sb="15" eb="17">
      <t>ネンマツ</t>
    </rPh>
    <rPh sb="17" eb="19">
      <t>ネンシ</t>
    </rPh>
    <phoneticPr fontId="2"/>
  </si>
  <si>
    <t>(1)</t>
    <phoneticPr fontId="2"/>
  </si>
  <si>
    <t>(2) 事業所の営業日</t>
    <rPh sb="4" eb="7">
      <t>ジギョウショ</t>
    </rPh>
    <rPh sb="8" eb="11">
      <t>エイギョウビ</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</si>
  <si>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</si>
  <si>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利用定員</t>
    <rPh sb="4" eb="6">
      <t>リヨウ</t>
    </rPh>
    <rPh sb="6" eb="8">
      <t>テイイン</t>
    </rPh>
    <phoneticPr fontId="2"/>
  </si>
  <si>
    <t>(5) 事業所全体のサービス提供単位数</t>
    <phoneticPr fontId="2"/>
  </si>
  <si>
    <t xml:space="preserve">(6) 当該サービス提供単位のサービス提供時間 </t>
    <rPh sb="4" eb="6">
      <t>トウガイ</t>
    </rPh>
    <rPh sb="10" eb="12">
      <t>テイキョウ</t>
    </rPh>
    <rPh sb="12" eb="14">
      <t>タンイ</t>
    </rPh>
    <rPh sb="19" eb="21">
      <t>テイキョウ</t>
    </rPh>
    <rPh sb="21" eb="23">
      <t>ジカン</t>
    </rPh>
    <phoneticPr fontId="2"/>
  </si>
  <si>
    <t>(7) 
職種</t>
    <phoneticPr fontId="3"/>
  </si>
  <si>
    <t>(8)
勤務
形態</t>
    <phoneticPr fontId="3"/>
  </si>
  <si>
    <t>(9)
資格</t>
    <rPh sb="4" eb="6">
      <t>シカク</t>
    </rPh>
    <phoneticPr fontId="2"/>
  </si>
  <si>
    <t>(10) 氏　名</t>
    <phoneticPr fontId="3"/>
  </si>
  <si>
    <t>(11) 勤 務 時 間 数</t>
    <rPh sb="5" eb="6">
      <t>ツトム</t>
    </rPh>
    <rPh sb="7" eb="8">
      <t>ツトム</t>
    </rPh>
    <rPh sb="9" eb="10">
      <t>トキ</t>
    </rPh>
    <rPh sb="11" eb="12">
      <t>アイダ</t>
    </rPh>
    <rPh sb="13" eb="14">
      <t>スウ</t>
    </rPh>
    <phoneticPr fontId="2"/>
  </si>
  <si>
    <t>(13)
週平均
勤務時間
数</t>
    <phoneticPr fontId="2"/>
  </si>
  <si>
    <t>(14) 兼務状況
（兼務先及び兼務する
職務の内容）</t>
    <rPh sb="5" eb="7">
      <t>ケンム</t>
    </rPh>
    <rPh sb="7" eb="9">
      <t>ジョウキョウ</t>
    </rPh>
    <rPh sb="11" eb="13">
      <t>ケンム</t>
    </rPh>
    <rPh sb="13" eb="14">
      <t>サキ</t>
    </rPh>
    <rPh sb="14" eb="15">
      <t>オヨ</t>
    </rPh>
    <rPh sb="16" eb="18">
      <t>ケンム</t>
    </rPh>
    <rPh sb="21" eb="23">
      <t>ショクム</t>
    </rPh>
    <rPh sb="24" eb="26">
      <t>ナイヨウ</t>
    </rPh>
    <phoneticPr fontId="3"/>
  </si>
  <si>
    <t>(15) サービス提供時間内の勤務延時間数（生活相談員）</t>
    <rPh sb="9" eb="11">
      <t>テイキョウ</t>
    </rPh>
    <rPh sb="11" eb="13">
      <t>ジカン</t>
    </rPh>
    <rPh sb="13" eb="14">
      <t>ナイ</t>
    </rPh>
    <phoneticPr fontId="2"/>
  </si>
  <si>
    <t>(16) サービス提供時間内の勤務延時間数（介護職員）</t>
    <rPh sb="9" eb="11">
      <t>テイキョウ</t>
    </rPh>
    <rPh sb="11" eb="13">
      <t>ジカン</t>
    </rPh>
    <rPh sb="13" eb="14">
      <t>ナイ</t>
    </rPh>
    <phoneticPr fontId="2"/>
  </si>
  <si>
    <t>(17) 利用者数　　　</t>
    <phoneticPr fontId="2"/>
  </si>
  <si>
    <t>(21) 1日の職種別人員内訳</t>
    <rPh sb="6" eb="7">
      <t>ニチ</t>
    </rPh>
    <rPh sb="8" eb="11">
      <t>ショクシュベツ</t>
    </rPh>
    <rPh sb="11" eb="12">
      <t>ニン</t>
    </rPh>
    <rPh sb="12" eb="13">
      <t>イン</t>
    </rPh>
    <rPh sb="13" eb="14">
      <t>ウチ</t>
    </rPh>
    <rPh sb="14" eb="15">
      <t>ヤク</t>
    </rPh>
    <phoneticPr fontId="2"/>
  </si>
  <si>
    <t>a</t>
  </si>
  <si>
    <t>従業者の勤務の体制及び勤務形態一覧表　記入方法　（通所介護）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9">
      <t>カイゴ</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</si>
  <si>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</si>
  <si>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</si>
  <si>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(2) 事業所の営業日及びサービス提供時間を入力してください。（サービス提供時間には送迎時間は含まれません。）</t>
    <rPh sb="5" eb="8">
      <t>ジギョウショ</t>
    </rPh>
    <rPh sb="9" eb="12">
      <t>エイギョウビ</t>
    </rPh>
    <rPh sb="12" eb="13">
      <t>オヨ</t>
    </rPh>
    <rPh sb="18" eb="20">
      <t>テイキョウ</t>
    </rPh>
    <rPh sb="20" eb="22">
      <t>ジカン</t>
    </rPh>
    <rPh sb="23" eb="25">
      <t>ニュウリョク</t>
    </rPh>
    <rPh sb="37" eb="39">
      <t>テイキョウ</t>
    </rPh>
    <rPh sb="39" eb="41">
      <t>ジカン</t>
    </rPh>
    <rPh sb="43" eb="45">
      <t>ソウゲイ</t>
    </rPh>
    <rPh sb="45" eb="47">
      <t>ジカン</t>
    </rPh>
    <rPh sb="48" eb="49">
      <t>フク</t>
    </rPh>
    <phoneticPr fontId="2"/>
  </si>
  <si>
    <t>　(4) 利用定員数を入力してください。</t>
    <rPh sb="5" eb="7">
      <t>リヨウ</t>
    </rPh>
    <rPh sb="7" eb="9">
      <t>テイイン</t>
    </rPh>
    <rPh sb="9" eb="10">
      <t>スウ</t>
    </rPh>
    <rPh sb="11" eb="13">
      <t>ニュウリョク</t>
    </rPh>
    <phoneticPr fontId="2"/>
  </si>
  <si>
    <t>　(5)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</si>
  <si>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(6)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</si>
  <si>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</si>
  <si>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</si>
  <si>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</si>
  <si>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</si>
  <si>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</si>
  <si>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</si>
  <si>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</si>
  <si>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</si>
  <si>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</si>
  <si>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</si>
  <si>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</si>
  <si>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</si>
  <si>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</si>
  <si>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</si>
  <si>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</si>
  <si>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</si>
  <si>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(15)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2"/>
  </si>
  <si>
    <t>　(16)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</si>
  <si>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(17) 利用者数は、単位ごとの利用者の実人数（計画の場合は定員数）を入力してください。</t>
    <rPh sb="6" eb="9">
      <t>リヨウシャ</t>
    </rPh>
    <rPh sb="9" eb="10">
      <t>カズ</t>
    </rPh>
    <rPh sb="12" eb="14">
      <t>タンイ</t>
    </rPh>
    <rPh sb="17" eb="20">
      <t>リヨウシャ</t>
    </rPh>
    <rPh sb="21" eb="22">
      <t>ジツ</t>
    </rPh>
    <rPh sb="22" eb="24">
      <t>ニンズウ</t>
    </rPh>
    <rPh sb="25" eb="27">
      <t>ケイカク</t>
    </rPh>
    <rPh sb="28" eb="30">
      <t>バアイ</t>
    </rPh>
    <rPh sb="31" eb="34">
      <t>テイインスウ</t>
    </rPh>
    <rPh sb="36" eb="38">
      <t>ニュウリョク</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</si>
  <si>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</si>
  <si>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</si>
  <si>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</si>
  <si>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</si>
  <si>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</si>
  <si>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</si>
  <si>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(18) サービス提供時間（平均提供時間）</t>
    <rPh sb="9" eb="11">
      <t>テイキョウ</t>
    </rPh>
    <rPh sb="11" eb="13">
      <t>ジカン</t>
    </rPh>
    <rPh sb="14" eb="16">
      <t>ヘイキン</t>
    </rPh>
    <rPh sb="16" eb="18">
      <t>テイキョウ</t>
    </rPh>
    <rPh sb="18" eb="20">
      <t>ジカン</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</si>
  <si>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</si>
  <si>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</si>
  <si>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</si>
  <si>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</si>
  <si>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</si>
  <si>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</si>
  <si>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</si>
  <si>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</si>
  <si>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</si>
  <si>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</si>
  <si>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</si>
  <si>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</si>
  <si>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</si>
  <si>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</si>
  <si>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(19) 確保すべき介護職員の勤務時間数　　　</t>
    <rPh sb="5" eb="7">
      <t>カクホ</t>
    </rPh>
    <rPh sb="10" eb="12">
      <t>カイゴ</t>
    </rPh>
    <rPh sb="12" eb="14">
      <t>ショクイン</t>
    </rPh>
    <rPh sb="15" eb="17">
      <t>キンム</t>
    </rPh>
    <rPh sb="17" eb="20">
      <t>ジカンスウ</t>
    </rPh>
    <phoneticPr fontId="2"/>
  </si>
  <si>
    <t>(20) 確保すべき介護職員の勤務時間数の判定　　　</t>
    <rPh sb="5" eb="7">
      <t>カクホ</t>
    </rPh>
    <rPh sb="10" eb="12">
      <t>カイゴ</t>
    </rPh>
    <rPh sb="12" eb="14">
      <t>ショクイン</t>
    </rPh>
    <rPh sb="15" eb="17">
      <t>キンム</t>
    </rPh>
    <rPh sb="17" eb="19">
      <t>ジカン</t>
    </rPh>
    <rPh sb="19" eb="20">
      <t>スウ</t>
    </rPh>
    <rPh sb="21" eb="23">
      <t>ハンテイ</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</si>
  <si>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</si>
  <si>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</si>
  <si>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</si>
  <si>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</si>
  <si>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</si>
  <si>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</si>
  <si>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</si>
  <si>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実績で早退者がいた場合に使用</t>
    <rPh sb="0" eb="2">
      <t>ジッセキ</t>
    </rPh>
    <rPh sb="3" eb="6">
      <t>ソウタイシャ</t>
    </rPh>
    <rPh sb="9" eb="11">
      <t>バアイ</t>
    </rPh>
    <rPh sb="12" eb="14">
      <t>シヨウ</t>
    </rPh>
    <phoneticPr fontId="2"/>
  </si>
  <si>
    <t>w</t>
  </si>
  <si>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</si>
  <si>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</si>
  <si>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</si>
  <si>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　(19) 確保すべき介護職員の勤務時間数が自動計算されます。（(17)(18)を入力しないと計算されません。）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</si>
  <si>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(20) 確保すべき介護職員の勤務時間数の判定結果（○・×）が表示されます。（(17)(18)を入力しないと計算されません。）</t>
    <rPh sb="6" eb="8">
      <t>カクホ</t>
    </rPh>
    <rPh sb="11" eb="13">
      <t>カイゴ</t>
    </rPh>
    <rPh sb="13" eb="15">
      <t>ショクイン</t>
    </rPh>
    <rPh sb="16" eb="18">
      <t>キンム</t>
    </rPh>
    <rPh sb="18" eb="21">
      <t>ジカンスウ</t>
    </rPh>
    <rPh sb="22" eb="24">
      <t>ハンテイ</t>
    </rPh>
    <rPh sb="24" eb="26">
      <t>ケッカ</t>
    </rPh>
    <rPh sb="32" eb="34">
      <t>ヒョウジ</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</si>
  <si>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</si>
  <si>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</si>
  <si>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C</t>
  </si>
  <si>
    <t>(A)
健康診断
（最終受検日を記入）</t>
    <rPh sb="4" eb="6">
      <t>ケンコウ</t>
    </rPh>
    <rPh sb="6" eb="8">
      <t>シンダン</t>
    </rPh>
    <rPh sb="10" eb="12">
      <t>サイシュウ</t>
    </rPh>
    <rPh sb="12" eb="14">
      <t>ジュケン</t>
    </rPh>
    <rPh sb="14" eb="15">
      <t>ビ</t>
    </rPh>
    <rPh sb="16" eb="18">
      <t>キニュウ</t>
    </rPh>
    <phoneticPr fontId="2"/>
  </si>
  <si>
    <t>(B)
個人情報漏洩に関する誓約書</t>
    <rPh sb="4" eb="6">
      <t>コジン</t>
    </rPh>
    <rPh sb="6" eb="8">
      <t>ジョウホウ</t>
    </rPh>
    <rPh sb="8" eb="10">
      <t>ロウエイ</t>
    </rPh>
    <rPh sb="11" eb="12">
      <t>カン</t>
    </rPh>
    <rPh sb="14" eb="17">
      <t>セイヤクショ</t>
    </rPh>
    <phoneticPr fontId="2"/>
  </si>
  <si>
    <t>(B)個人情報漏洩に関する誓約書</t>
    <phoneticPr fontId="2"/>
  </si>
  <si>
    <t>　　　当該事業所における勤務時間が、当該事業所において定められている常勤の従業者が勤務すべき時間数に達している</t>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phoneticPr fontId="2"/>
  </si>
  <si>
    <t>　　ことをいいます。雇用の形態は考慮しません。</t>
    <phoneticPr fontId="2"/>
  </si>
  <si>
    <t>　　（例えば、常勤者は週に40時間勤務することとされた事業所であれば、非正規雇用であっても、週40時間勤務する従業</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7">
      <t>ジュウギョウ</t>
    </rPh>
    <phoneticPr fontId="2"/>
  </si>
  <si>
    <t>　　　者は常勤扱いとなります。）</t>
    <phoneticPr fontId="2"/>
  </si>
  <si>
    <t>　(14) 申請する事業所以外の事業所・施設との兼務がある場合は、兼務先の事業所・施設の名称及び兼務する職務の内容について記入</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</si>
  <si>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してください。</t>
    <phoneticPr fontId="2"/>
  </si>
  <si>
    <t>　　　</t>
    <phoneticPr fontId="2"/>
  </si>
  <si>
    <t>　(Ｂ)　「個人情報漏洩に関する誓約書」については、従業者が業務上知り得た利用者等の個人情報を漏らすことがないようにするための措置として、</t>
    <phoneticPr fontId="2"/>
  </si>
  <si>
    <t>　(11) 申請する事業に係る従業者（管理者を含む。）の1ヶ月分の勤務時間数を入力してください。（別シートの「シフト記号表」を作成し、シフト記</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phoneticPr fontId="2"/>
  </si>
  <si>
    <t>　　　号を選択してください。）</t>
    <phoneticPr fontId="2"/>
  </si>
  <si>
    <t>　(18)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phoneticPr fontId="2"/>
  </si>
  <si>
    <t>　(21) 1日の職種別人員内訳が自動カウントされますので、誤りがないか確認してください。職種を追加したい場合は、機能訓練指導員の下に１種追加</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3">
      <t>シドウ</t>
    </rPh>
    <phoneticPr fontId="2"/>
  </si>
  <si>
    <t>　　　可能です。</t>
    <phoneticPr fontId="2"/>
  </si>
  <si>
    <r>
      <t xml:space="preserve">      </t>
    </r>
    <r>
      <rPr>
        <b/>
        <sz val="12"/>
        <color rgb="FFFF0000"/>
        <rFont val="HGSｺﾞｼｯｸM"/>
        <family val="3"/>
        <charset val="128"/>
      </rPr>
      <t xml:space="preserve"> ※なお、実地指導当日に当該資格を証する書類を確認するため、準備しておいてください。</t>
    </r>
    <rPh sb="11" eb="13">
      <t>ジッチ</t>
    </rPh>
    <rPh sb="13" eb="15">
      <t>シドウ</t>
    </rPh>
    <rPh sb="15" eb="17">
      <t>トウジツ</t>
    </rPh>
    <rPh sb="18" eb="20">
      <t>トウガイ</t>
    </rPh>
    <rPh sb="20" eb="22">
      <t>シカク</t>
    </rPh>
    <rPh sb="23" eb="24">
      <t>ショウ</t>
    </rPh>
    <phoneticPr fontId="2"/>
  </si>
  <si>
    <r>
      <t>　　　</t>
    </r>
    <r>
      <rPr>
        <b/>
        <sz val="12"/>
        <color rgb="FFFF0000"/>
        <rFont val="HGSｺﾞｼｯｸM"/>
        <family val="3"/>
        <charset val="128"/>
      </rPr>
      <t>※なお、実地指導当日に当該健康診断を受けたことが分かる書類を確認するため、受診結果の写し等を準備しておいてください。</t>
    </r>
    <rPh sb="31" eb="32">
      <t>タグイ</t>
    </rPh>
    <phoneticPr fontId="2"/>
  </si>
  <si>
    <t>　　　法人等に提出させている誓約書の有無について記入してください。</t>
    <phoneticPr fontId="2"/>
  </si>
  <si>
    <r>
      <t>　　　</t>
    </r>
    <r>
      <rPr>
        <b/>
        <sz val="12"/>
        <color rgb="FFFF0000"/>
        <rFont val="HGSｺﾞｼｯｸM"/>
        <family val="3"/>
        <charset val="128"/>
      </rPr>
      <t>なお、実地指導当日に個人情報漏洩に関する措置が行われていることが分かる書類を確認するため、準備しておいてください。</t>
    </r>
    <phoneticPr fontId="2"/>
  </si>
  <si>
    <t>　　  ※実績を表すため、暦月で入力ください。</t>
    <rPh sb="5" eb="7">
      <t>ジッセキ</t>
    </rPh>
    <rPh sb="8" eb="9">
      <t>アラワ</t>
    </rPh>
    <rPh sb="13" eb="14">
      <t>コヨミ</t>
    </rPh>
    <rPh sb="14" eb="15">
      <t>ヅキ</t>
    </rPh>
    <rPh sb="16" eb="18">
      <t>ニュウリョク</t>
    </rPh>
    <phoneticPr fontId="2"/>
  </si>
  <si>
    <t>　(Ａ)　「健康診断」については、従業者に受診させた最新の受診日を記入してください。（記載例：　R1.11.10　）※年号まで正確に記入</t>
    <phoneticPr fontId="2"/>
  </si>
  <si>
    <t>有</t>
    <rPh sb="0" eb="1">
      <t>ア</t>
    </rPh>
    <phoneticPr fontId="2"/>
  </si>
  <si>
    <t>無</t>
    <rPh sb="0" eb="1">
      <t>ナ</t>
    </rPh>
    <phoneticPr fontId="2"/>
  </si>
  <si>
    <t>（実地指導事前提出書類）</t>
    <rPh sb="1" eb="3">
      <t>ジッチ</t>
    </rPh>
    <rPh sb="3" eb="5">
      <t>シドウ</t>
    </rPh>
    <rPh sb="5" eb="7">
      <t>ジゼン</t>
    </rPh>
    <rPh sb="7" eb="9">
      <t>テイシュツ</t>
    </rPh>
    <rPh sb="9" eb="11">
      <t>ショルイ</t>
    </rPh>
    <phoneticPr fontId="2"/>
  </si>
  <si>
    <t>実地指導用</t>
    <rPh sb="0" eb="2">
      <t>ジッチ</t>
    </rPh>
    <rPh sb="2" eb="5">
      <t>シドウヨウ</t>
    </rPh>
    <phoneticPr fontId="2"/>
  </si>
  <si>
    <t>地域密着型通所介護</t>
    <rPh sb="0" eb="2">
      <t>チイキ</t>
    </rPh>
    <rPh sb="2" eb="5">
      <t>ミッチャクガタ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</si>
  <si>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</si>
  <si>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　(1) 「実地指導用」と入力」されているか確認してください。</t>
    <rPh sb="6" eb="8">
      <t>ジッチ</t>
    </rPh>
    <rPh sb="8" eb="10">
      <t>シドウ</t>
    </rPh>
    <rPh sb="10" eb="11">
      <t>ヨウ</t>
    </rPh>
    <rPh sb="13" eb="15">
      <t>ニュウリョク</t>
    </rPh>
    <rPh sb="22" eb="24">
      <t>カクニン</t>
    </rPh>
    <phoneticPr fontId="2"/>
  </si>
  <si>
    <r>
      <t>　　実地指導の事前提出書類とする場合は</t>
    </r>
    <r>
      <rPr>
        <sz val="12"/>
        <rFont val="HGSｺﾞｼｯｸM"/>
        <family val="3"/>
        <charset val="128"/>
      </rPr>
      <t>、暦月分で勤務時間を入力してください。</t>
    </r>
    <rPh sb="2" eb="4">
      <t>ジッチ</t>
    </rPh>
    <rPh sb="4" eb="6">
      <t>シドウ</t>
    </rPh>
    <rPh sb="7" eb="9">
      <t>ジゼン</t>
    </rPh>
    <rPh sb="9" eb="11">
      <t>テイシュツ</t>
    </rPh>
    <rPh sb="11" eb="13">
      <t>ショルイ</t>
    </rPh>
    <rPh sb="16" eb="18">
      <t>バアイ</t>
    </rPh>
    <phoneticPr fontId="2"/>
  </si>
  <si>
    <t>r</t>
    <phoneticPr fontId="2"/>
  </si>
  <si>
    <t>　※) １人の従業者が日又は時間帯によって従事する職種が異なる場合は、職種ごとに行を分けて入力してください。</t>
    <rPh sb="5" eb="6">
      <t>ニン</t>
    </rPh>
    <rPh sb="7" eb="10">
      <t>ジュウギョウシャ</t>
    </rPh>
    <rPh sb="11" eb="12">
      <t>ヒ</t>
    </rPh>
    <rPh sb="12" eb="13">
      <t>マタ</t>
    </rPh>
    <rPh sb="14" eb="16">
      <t>ジカン</t>
    </rPh>
    <rPh sb="16" eb="17">
      <t>タイ</t>
    </rPh>
    <rPh sb="21" eb="23">
      <t>ジュウジ</t>
    </rPh>
    <rPh sb="25" eb="27">
      <t>ショクシュ</t>
    </rPh>
    <rPh sb="28" eb="29">
      <t>コト</t>
    </rPh>
    <rPh sb="31" eb="33">
      <t>バアイ</t>
    </rPh>
    <rPh sb="35" eb="37">
      <t>ショクシュ</t>
    </rPh>
    <rPh sb="40" eb="41">
      <t>ギョウ</t>
    </rPh>
    <rPh sb="42" eb="43">
      <t>ワ</t>
    </rPh>
    <rPh sb="45" eb="47">
      <t>ニュウリョク</t>
    </rPh>
    <phoneticPr fontId="2"/>
  </si>
  <si>
    <t>　　記入例①　（機能訓練指導員と看護職員が兼務している場合）</t>
    <rPh sb="2" eb="4">
      <t>キニュウ</t>
    </rPh>
    <rPh sb="4" eb="5">
      <t>レイ</t>
    </rPh>
    <rPh sb="8" eb="10">
      <t>キノウ</t>
    </rPh>
    <rPh sb="10" eb="12">
      <t>クンレン</t>
    </rPh>
    <rPh sb="12" eb="15">
      <t>シドウイン</t>
    </rPh>
    <rPh sb="16" eb="18">
      <t>カンゴ</t>
    </rPh>
    <rPh sb="18" eb="20">
      <t>ショクイン</t>
    </rPh>
    <rPh sb="21" eb="23">
      <t>ケンム</t>
    </rPh>
    <rPh sb="27" eb="29">
      <t>バアイ</t>
    </rPh>
    <phoneticPr fontId="2"/>
  </si>
  <si>
    <t>　　記入例②　（管理者が生活相談員と介護職員のいずれかと兼務している場合）</t>
    <rPh sb="2" eb="4">
      <t>キニュウ</t>
    </rPh>
    <rPh sb="4" eb="5">
      <t>レイ</t>
    </rPh>
    <rPh sb="8" eb="11">
      <t>カンリシャ</t>
    </rPh>
    <rPh sb="12" eb="14">
      <t>セイカツ</t>
    </rPh>
    <rPh sb="14" eb="17">
      <t>ソウダンイン</t>
    </rPh>
    <rPh sb="18" eb="20">
      <t>カイゴ</t>
    </rPh>
    <rPh sb="20" eb="22">
      <t>ショクイン</t>
    </rPh>
    <rPh sb="28" eb="30">
      <t>ケンム</t>
    </rPh>
    <rPh sb="34" eb="36">
      <t>バアイ</t>
    </rPh>
    <phoneticPr fontId="2"/>
  </si>
  <si>
    <t>　　[凡例]　ａ 8:30～17：30　、ｂ 8:30～12：30　、ｃ 15:30～17：30　</t>
    <rPh sb="3" eb="5">
      <t>ハンレイ</t>
    </rPh>
    <phoneticPr fontId="2"/>
  </si>
  <si>
    <t>介護福祉士</t>
    <rPh sb="0" eb="2">
      <t>カイゴ</t>
    </rPh>
    <rPh sb="2" eb="5">
      <t>フクシシ</t>
    </rPh>
    <phoneticPr fontId="2"/>
  </si>
  <si>
    <t>その他</t>
    <rPh sb="2" eb="3">
      <t>タ</t>
    </rPh>
    <phoneticPr fontId="2"/>
  </si>
  <si>
    <t>（運営指導事前提出書類）</t>
    <rPh sb="5" eb="7">
      <t>ジゼン</t>
    </rPh>
    <rPh sb="7" eb="9">
      <t>テイシュツ</t>
    </rPh>
    <rPh sb="9" eb="11">
      <t>ショルイ</t>
    </rPh>
    <phoneticPr fontId="2"/>
  </si>
  <si>
    <t>運営指導用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</si>
</sst>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_ "/>
  </numFmts>
  <fonts count="24"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2"/>
      <color theme="1"/>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b/>
      <sz val="11"/>
      <color rgb="FFFF0000"/>
      <name val="游ゴシック"/>
      <family val="3"/>
      <charset val="128"/>
      <scheme val="minor"/>
    </font>
    <font>
      <sz val="12"/>
      <color rgb="FFFFFF99"/>
      <name val="HGSｺﾞｼｯｸM"/>
      <family val="3"/>
      <charset val="128"/>
    </font>
    <font>
      <b/>
      <sz val="12"/>
      <color rgb="FFFF0000"/>
      <name val="HGSｺﾞｼｯｸM"/>
      <family val="3"/>
      <charset val="128"/>
    </font>
    <font>
      <sz val="11"/>
      <color rgb="FFFF0000"/>
      <name val="游ゴシック"/>
      <family val="2"/>
      <charset val="128"/>
      <scheme val="minor"/>
    </font>
    <font>
      <b/>
      <sz val="14"/>
      <color rgb="FFFF0000"/>
      <name val="HGSｺﾞｼｯｸM"/>
      <family val="3"/>
      <charset val="128"/>
    </font>
    <font>
      <sz val="12"/>
      <color rgb="FFFF0000"/>
      <name val="HGSｺﾞｼｯｸM"/>
      <family val="3"/>
      <charset val="128"/>
    </font>
    <font>
      <sz val="11"/>
      <color rgb="FFFF0000"/>
      <name val="游ゴシック"/>
      <family val="3"/>
      <charset val="128"/>
      <scheme val="minor"/>
    </font>
    <font>
      <sz val="16"/>
      <color rgb="FFFF0000"/>
      <name val="HGSｺﾞｼｯｸM"/>
      <family val="3"/>
      <charset val="128"/>
    </font>
    <font>
      <b/>
      <sz val="16"/>
      <color rgb="FFFF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s>
  <cellStyleXfs count="2">
    <xf numFmtId="0" fontId="0" fillId="0" borderId="0">
      <alignment vertical="center"/>
    </xf>
    <xf numFmtId="38" fontId="13" fillId="0" borderId="0" applyFont="0" applyFill="0" applyBorder="0" applyAlignment="0" applyProtection="0">
      <alignment vertical="center"/>
    </xf>
  </cellStyleXfs>
  <cellXfs count="547">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1" fillId="0" borderId="0" xfId="0" applyFont="1">
      <alignment vertical="center"/>
    </xf>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20" fontId="9" fillId="0" borderId="0" xfId="0" applyNumberFormat="1" applyFont="1" applyBorder="1" applyAlignment="1">
      <alignment vertical="center"/>
    </xf>
    <xf numFmtId="0" fontId="9" fillId="0" borderId="0" xfId="0" applyFont="1" applyBorder="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5" fillId="0" borderId="33" xfId="0" applyFont="1" applyBorder="1" applyAlignment="1">
      <alignment horizontal="center" vertical="center" wrapText="1"/>
    </xf>
    <xf numFmtId="0" fontId="9" fillId="0" borderId="0" xfId="0" applyFont="1" applyAlignment="1">
      <alignment horizontal="center" vertical="center"/>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7" fillId="0" borderId="0" xfId="0" applyFont="1" applyFill="1" applyAlignment="1">
      <alignment horizontal="right" vertical="center"/>
    </xf>
    <xf numFmtId="0" fontId="7" fillId="0"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9" fillId="3" borderId="0" xfId="0" applyFont="1" applyFill="1" applyAlignment="1">
      <alignment vertical="center"/>
    </xf>
    <xf numFmtId="0" fontId="15" fillId="3" borderId="0" xfId="0" applyFont="1" applyFill="1" applyAlignment="1">
      <alignment horizontal="left"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5" fillId="0" borderId="21" xfId="0" applyNumberFormat="1" applyFont="1" applyFill="1" applyBorder="1" applyAlignment="1">
      <alignment horizontal="center" vertical="center" wrapText="1"/>
    </xf>
    <xf numFmtId="0" fontId="5" fillId="0" borderId="22" xfId="0" applyNumberFormat="1" applyFont="1" applyFill="1" applyBorder="1" applyAlignment="1">
      <alignment horizontal="center" vertical="center" wrapText="1"/>
    </xf>
    <xf numFmtId="0" fontId="5" fillId="0" borderId="23" xfId="0" applyNumberFormat="1"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0" fillId="3" borderId="14" xfId="0" applyFill="1" applyBorder="1">
      <alignment vertical="center"/>
    </xf>
    <xf numFmtId="0" fontId="6" fillId="3" borderId="0" xfId="0" applyFont="1" applyFill="1" applyBorder="1">
      <alignment vertical="center"/>
    </xf>
    <xf numFmtId="0" fontId="5" fillId="3" borderId="0" xfId="0" applyFont="1" applyFill="1" applyBorder="1">
      <alignment vertical="center"/>
    </xf>
    <xf numFmtId="0" fontId="0" fillId="3" borderId="92" xfId="0" applyFill="1" applyBorder="1" applyAlignment="1">
      <alignment horizontal="center" vertical="center"/>
    </xf>
    <xf numFmtId="0" fontId="11" fillId="3" borderId="32" xfId="0" applyFont="1" applyFill="1" applyBorder="1" applyAlignment="1">
      <alignment horizontal="center" vertical="center"/>
    </xf>
    <xf numFmtId="0" fontId="11" fillId="3" borderId="55" xfId="0" applyFont="1" applyFill="1" applyBorder="1" applyAlignment="1">
      <alignment horizontal="center" vertical="center"/>
    </xf>
    <xf numFmtId="0" fontId="11" fillId="3" borderId="57" xfId="0" applyFont="1" applyFill="1" applyBorder="1" applyAlignment="1">
      <alignment horizontal="center" vertical="center"/>
    </xf>
    <xf numFmtId="0" fontId="0" fillId="3" borderId="55" xfId="0" applyFill="1" applyBorder="1">
      <alignment vertical="center"/>
    </xf>
    <xf numFmtId="0" fontId="0" fillId="3" borderId="56" xfId="0" applyFill="1" applyBorder="1">
      <alignment vertical="center"/>
    </xf>
    <xf numFmtId="0" fontId="11" fillId="3" borderId="97" xfId="0" applyFont="1" applyFill="1" applyBorder="1">
      <alignment vertical="center"/>
    </xf>
    <xf numFmtId="0" fontId="11" fillId="3" borderId="98" xfId="0" applyFont="1" applyFill="1" applyBorder="1">
      <alignment vertical="center"/>
    </xf>
    <xf numFmtId="0" fontId="11" fillId="3" borderId="91" xfId="0" applyFont="1" applyFill="1" applyBorder="1">
      <alignment vertical="center"/>
    </xf>
    <xf numFmtId="0" fontId="0" fillId="3" borderId="98" xfId="0" applyFill="1" applyBorder="1">
      <alignment vertical="center"/>
    </xf>
    <xf numFmtId="0" fontId="0" fillId="3" borderId="99" xfId="0" applyFill="1" applyBorder="1">
      <alignment vertical="center"/>
    </xf>
    <xf numFmtId="0" fontId="11" fillId="3" borderId="13" xfId="0" applyFont="1" applyFill="1" applyBorder="1">
      <alignment vertical="center"/>
    </xf>
    <xf numFmtId="0" fontId="11" fillId="3" borderId="14" xfId="0" applyFont="1" applyFill="1" applyBorder="1">
      <alignment vertical="center"/>
    </xf>
    <xf numFmtId="0" fontId="11" fillId="3" borderId="77" xfId="0" applyFont="1" applyFill="1" applyBorder="1">
      <alignment vertical="center"/>
    </xf>
    <xf numFmtId="0" fontId="0" fillId="3" borderId="15" xfId="0" applyFill="1" applyBorder="1">
      <alignment vertical="center"/>
    </xf>
    <xf numFmtId="0" fontId="0" fillId="3" borderId="13" xfId="0" applyFill="1" applyBorder="1">
      <alignment vertical="center"/>
    </xf>
    <xf numFmtId="0" fontId="0" fillId="3" borderId="21" xfId="0" applyFill="1" applyBorder="1">
      <alignment vertical="center"/>
    </xf>
    <xf numFmtId="0" fontId="0" fillId="3" borderId="22" xfId="0" applyFill="1" applyBorder="1">
      <alignment vertical="center"/>
    </xf>
    <xf numFmtId="0" fontId="0" fillId="3" borderId="23" xfId="0" applyFill="1" applyBorder="1">
      <alignment vertical="center"/>
    </xf>
    <xf numFmtId="0" fontId="5" fillId="3" borderId="14"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80" xfId="0" applyFont="1" applyBorder="1">
      <alignment vertical="center"/>
    </xf>
    <xf numFmtId="0" fontId="8" fillId="0" borderId="0" xfId="0" applyFont="1" applyBorder="1">
      <alignment vertical="center"/>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78" xfId="0" applyFont="1" applyBorder="1" applyAlignment="1">
      <alignment horizontal="center" vertical="center"/>
    </xf>
    <xf numFmtId="0" fontId="1" fillId="0" borderId="0" xfId="0" applyFont="1" applyBorder="1" applyAlignment="1">
      <alignment horizontal="left" vertical="center"/>
    </xf>
    <xf numFmtId="0" fontId="8" fillId="0" borderId="0" xfId="0" applyFont="1" applyBorder="1" applyAlignment="1">
      <alignment vertical="center"/>
    </xf>
    <xf numFmtId="0" fontId="8" fillId="0" borderId="87" xfId="0" applyFont="1" applyBorder="1">
      <alignment vertical="center"/>
    </xf>
    <xf numFmtId="20" fontId="8" fillId="0" borderId="0" xfId="0" applyNumberFormat="1" applyFont="1" applyBorder="1" applyAlignment="1">
      <alignment vertical="center"/>
    </xf>
    <xf numFmtId="0" fontId="8" fillId="0" borderId="0" xfId="0" applyNumberFormat="1" applyFont="1" applyBorder="1" applyAlignment="1">
      <alignment horizontal="center" vertical="center"/>
    </xf>
    <xf numFmtId="0" fontId="5" fillId="0" borderId="0" xfId="0" applyFont="1" applyBorder="1" applyAlignment="1">
      <alignment horizontal="lef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2"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lignment vertical="center"/>
    </xf>
    <xf numFmtId="0" fontId="8" fillId="3" borderId="0" xfId="0" applyFont="1" applyFill="1" applyBorder="1" applyAlignment="1">
      <alignment horizontal="center" vertical="center"/>
    </xf>
    <xf numFmtId="20" fontId="8" fillId="3" borderId="0" xfId="0" applyNumberFormat="1" applyFont="1" applyFill="1" applyBorder="1" applyAlignment="1">
      <alignment vertical="center"/>
    </xf>
    <xf numFmtId="0" fontId="8" fillId="3" borderId="0" xfId="0" applyFont="1" applyFill="1" applyBorder="1" applyAlignment="1">
      <alignment vertical="center"/>
    </xf>
    <xf numFmtId="0" fontId="8" fillId="0" borderId="0" xfId="0" applyFont="1" applyAlignment="1">
      <alignment horizontal="right" vertical="center"/>
    </xf>
    <xf numFmtId="176" fontId="8" fillId="0" borderId="0" xfId="0" applyNumberFormat="1" applyFont="1" applyBorder="1" applyAlignment="1">
      <alignmen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left"/>
    </xf>
    <xf numFmtId="1" fontId="8" fillId="3" borderId="0" xfId="0" applyNumberFormat="1" applyFont="1" applyFill="1" applyBorder="1" applyAlignment="1">
      <alignment vertical="center"/>
    </xf>
    <xf numFmtId="0" fontId="16" fillId="3" borderId="2" xfId="0" applyFont="1" applyFill="1" applyBorder="1" applyAlignment="1">
      <alignment horizontal="center" vertical="center"/>
    </xf>
    <xf numFmtId="0" fontId="5" fillId="0" borderId="0" xfId="0" applyFont="1" applyBorder="1" applyAlignment="1">
      <alignment vertical="center"/>
    </xf>
    <xf numFmtId="0" fontId="8" fillId="3" borderId="0" xfId="0" quotePrefix="1" applyFont="1" applyFill="1" applyBorder="1" applyAlignment="1">
      <alignment vertical="center"/>
    </xf>
    <xf numFmtId="0" fontId="1" fillId="0" borderId="0" xfId="0" applyFont="1" applyBorder="1" applyAlignment="1">
      <alignment horizontal="centerContinuous" vertical="center"/>
    </xf>
    <xf numFmtId="0" fontId="8" fillId="0" borderId="0" xfId="0" applyFont="1" applyBorder="1" applyAlignment="1">
      <alignment horizontal="centerContinuous" vertical="center"/>
    </xf>
    <xf numFmtId="0" fontId="5" fillId="0" borderId="37" xfId="0" applyFont="1" applyFill="1" applyBorder="1" applyAlignment="1">
      <alignment vertical="center" wrapText="1"/>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4" xfId="0" applyFont="1" applyBorder="1">
      <alignment vertical="center"/>
    </xf>
    <xf numFmtId="0" fontId="0" fillId="3" borderId="0" xfId="0" applyFill="1" applyAlignment="1" applyProtection="1">
      <alignment horizontal="center" vertical="center"/>
      <protection locked="0"/>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0" xfId="0" applyFont="1" applyBorder="1" applyAlignment="1">
      <alignment horizontal="left" vertical="center"/>
    </xf>
    <xf numFmtId="0" fontId="0" fillId="3" borderId="14" xfId="0" applyFill="1" applyBorder="1" applyAlignment="1">
      <alignment horizontal="center" vertical="center"/>
    </xf>
    <xf numFmtId="0" fontId="18" fillId="3" borderId="0" xfId="0" applyFont="1" applyFill="1">
      <alignment vertical="center"/>
    </xf>
    <xf numFmtId="0" fontId="18" fillId="3" borderId="0" xfId="0" applyFont="1" applyFill="1" applyAlignment="1">
      <alignment horizontal="left" vertical="center"/>
    </xf>
    <xf numFmtId="0" fontId="5" fillId="0" borderId="67" xfId="0" applyFont="1" applyBorder="1" applyAlignment="1">
      <alignment horizontal="center" vertical="center" shrinkToFit="1"/>
    </xf>
    <xf numFmtId="0" fontId="5" fillId="0" borderId="68" xfId="0" applyFont="1" applyBorder="1" applyAlignment="1">
      <alignment horizontal="center" vertical="center" shrinkToFit="1"/>
    </xf>
    <xf numFmtId="0" fontId="5" fillId="0" borderId="69" xfId="0" applyFont="1" applyBorder="1" applyAlignment="1">
      <alignment horizontal="center" vertical="center" shrinkToFit="1"/>
    </xf>
    <xf numFmtId="0" fontId="5" fillId="0" borderId="105" xfId="0" applyFont="1" applyBorder="1" applyAlignment="1">
      <alignment horizontal="center" vertical="center" shrinkToFit="1"/>
    </xf>
    <xf numFmtId="0" fontId="5" fillId="0" borderId="106" xfId="0" applyFont="1" applyBorder="1" applyAlignment="1">
      <alignment horizontal="center" vertical="center" shrinkToFit="1"/>
    </xf>
    <xf numFmtId="0" fontId="5" fillId="0" borderId="107" xfId="0" applyFont="1" applyBorder="1" applyAlignment="1">
      <alignment horizontal="center" vertical="center" shrinkToFit="1"/>
    </xf>
    <xf numFmtId="0" fontId="5" fillId="3" borderId="50" xfId="0" applyFont="1" applyFill="1" applyBorder="1" applyAlignment="1">
      <alignment horizontal="center" vertical="center" shrinkToFit="1"/>
    </xf>
    <xf numFmtId="0" fontId="5" fillId="3" borderId="49" xfId="0" applyFont="1" applyFill="1" applyBorder="1" applyAlignment="1">
      <alignment horizontal="center" vertical="center" shrinkToFit="1"/>
    </xf>
    <xf numFmtId="0" fontId="5" fillId="3" borderId="51" xfId="0" applyFont="1" applyFill="1" applyBorder="1" applyAlignment="1">
      <alignment horizontal="center" vertical="center" shrinkToFit="1"/>
    </xf>
    <xf numFmtId="0" fontId="5" fillId="3" borderId="13" xfId="0" applyFont="1" applyFill="1" applyBorder="1" applyAlignment="1">
      <alignment horizontal="center" vertical="center" shrinkToFit="1"/>
    </xf>
    <xf numFmtId="0" fontId="5" fillId="3" borderId="14" xfId="0" applyFont="1" applyFill="1" applyBorder="1" applyAlignment="1">
      <alignment horizontal="center" vertical="center" shrinkToFit="1"/>
    </xf>
    <xf numFmtId="0" fontId="5" fillId="3" borderId="15"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0" fontId="5" fillId="0" borderId="21" xfId="0" applyFont="1" applyFill="1" applyBorder="1" applyAlignment="1">
      <alignment horizontal="center" vertical="center" shrinkToFit="1"/>
    </xf>
    <xf numFmtId="0" fontId="5" fillId="0" borderId="22" xfId="0" applyFont="1" applyFill="1" applyBorder="1" applyAlignment="1">
      <alignment horizontal="center" vertical="center" shrinkToFit="1"/>
    </xf>
    <xf numFmtId="0" fontId="5" fillId="0" borderId="23" xfId="0" applyFont="1" applyFill="1" applyBorder="1" applyAlignment="1">
      <alignment horizontal="center" vertical="center" shrinkToFit="1"/>
    </xf>
    <xf numFmtId="0" fontId="5" fillId="0" borderId="73" xfId="0" applyFont="1" applyBorder="1" applyAlignment="1">
      <alignment horizontal="center" vertical="center" shrinkToFit="1"/>
    </xf>
    <xf numFmtId="0" fontId="5" fillId="0" borderId="74" xfId="0" applyFont="1" applyBorder="1" applyAlignment="1">
      <alignment horizontal="center" vertical="center" shrinkToFit="1"/>
    </xf>
    <xf numFmtId="0" fontId="5" fillId="0" borderId="72" xfId="0" applyFont="1" applyBorder="1" applyAlignment="1">
      <alignment horizontal="center" vertical="center" shrinkToFit="1"/>
    </xf>
    <xf numFmtId="0" fontId="5" fillId="3" borderId="97" xfId="0" applyFont="1" applyFill="1" applyBorder="1" applyAlignment="1" applyProtection="1">
      <alignment horizontal="center" vertical="center" shrinkToFit="1"/>
    </xf>
    <xf numFmtId="0" fontId="5" fillId="3" borderId="98" xfId="0" applyFont="1" applyFill="1" applyBorder="1" applyAlignment="1" applyProtection="1">
      <alignment horizontal="center" vertical="center" shrinkToFit="1"/>
    </xf>
    <xf numFmtId="0" fontId="5" fillId="3" borderId="99" xfId="0" applyFont="1" applyFill="1" applyBorder="1" applyAlignment="1" applyProtection="1">
      <alignment horizontal="center" vertical="center" shrinkToFit="1"/>
    </xf>
    <xf numFmtId="0" fontId="5" fillId="3" borderId="13" xfId="0" applyFont="1" applyFill="1" applyBorder="1" applyAlignment="1" applyProtection="1">
      <alignment horizontal="center" vertical="center" shrinkToFit="1"/>
    </xf>
    <xf numFmtId="0" fontId="5" fillId="3" borderId="14" xfId="0" applyFont="1" applyFill="1" applyBorder="1" applyAlignment="1" applyProtection="1">
      <alignment horizontal="center" vertical="center" shrinkToFit="1"/>
    </xf>
    <xf numFmtId="0" fontId="5" fillId="3" borderId="15" xfId="0" applyFont="1" applyFill="1" applyBorder="1" applyAlignment="1" applyProtection="1">
      <alignment horizontal="center" vertical="center" shrinkToFit="1"/>
    </xf>
    <xf numFmtId="0" fontId="5" fillId="3" borderId="21" xfId="0" applyFont="1" applyFill="1" applyBorder="1" applyAlignment="1" applyProtection="1">
      <alignment horizontal="center" vertical="center" shrinkToFit="1"/>
    </xf>
    <xf numFmtId="0" fontId="5" fillId="3" borderId="22" xfId="0" applyFont="1" applyFill="1" applyBorder="1" applyAlignment="1" applyProtection="1">
      <alignment horizontal="center" vertical="center" shrinkToFit="1"/>
    </xf>
    <xf numFmtId="0" fontId="5" fillId="3" borderId="23" xfId="0" applyFont="1" applyFill="1" applyBorder="1" applyAlignment="1" applyProtection="1">
      <alignment horizontal="center" vertical="center" shrinkToFit="1"/>
    </xf>
    <xf numFmtId="0" fontId="5" fillId="3" borderId="90" xfId="0" applyFont="1" applyFill="1" applyBorder="1" applyAlignment="1" applyProtection="1">
      <alignment horizontal="center" vertical="center" shrinkToFit="1"/>
    </xf>
    <xf numFmtId="0" fontId="5" fillId="3" borderId="16" xfId="0" applyFont="1" applyFill="1" applyBorder="1" applyAlignment="1" applyProtection="1">
      <alignment horizontal="center" vertical="center" shrinkToFit="1"/>
    </xf>
    <xf numFmtId="0" fontId="5" fillId="3" borderId="88" xfId="0" applyFont="1" applyFill="1" applyBorder="1" applyAlignment="1" applyProtection="1">
      <alignment horizontal="center" vertical="center" shrinkToFit="1"/>
    </xf>
    <xf numFmtId="0" fontId="8" fillId="2" borderId="78" xfId="0" applyFont="1" applyFill="1" applyBorder="1" applyAlignment="1" applyProtection="1">
      <alignment horizontal="center" vertical="center"/>
      <protection locked="0"/>
    </xf>
    <xf numFmtId="0" fontId="9" fillId="2" borderId="0" xfId="0" applyFont="1" applyFill="1" applyProtection="1">
      <alignment vertical="center"/>
      <protection locked="0"/>
    </xf>
    <xf numFmtId="0" fontId="5" fillId="2" borderId="35" xfId="0" applyFont="1" applyFill="1" applyBorder="1" applyAlignment="1" applyProtection="1">
      <alignment horizontal="center" vertical="center" wrapText="1"/>
      <protection locked="0"/>
    </xf>
    <xf numFmtId="0" fontId="5" fillId="2" borderId="45" xfId="0" applyFont="1" applyFill="1" applyBorder="1" applyAlignment="1" applyProtection="1">
      <alignment horizontal="center" vertical="center" shrinkToFit="1"/>
      <protection locked="0"/>
    </xf>
    <xf numFmtId="0" fontId="5" fillId="2" borderId="47" xfId="0" applyFont="1" applyFill="1" applyBorder="1" applyAlignment="1" applyProtection="1">
      <alignment horizontal="center" vertical="center" shrinkToFit="1"/>
      <protection locked="0"/>
    </xf>
    <xf numFmtId="0" fontId="5" fillId="2" borderId="46" xfId="0" applyFont="1" applyFill="1" applyBorder="1" applyAlignment="1" applyProtection="1">
      <alignment horizontal="center" vertical="center" shrinkToFit="1"/>
      <protection locked="0"/>
    </xf>
    <xf numFmtId="0" fontId="5" fillId="2" borderId="34" xfId="0" applyFont="1" applyFill="1" applyBorder="1" applyAlignment="1" applyProtection="1">
      <alignment horizontal="center" vertical="center" wrapText="1"/>
      <protection locked="0"/>
    </xf>
    <xf numFmtId="0" fontId="5" fillId="2" borderId="42" xfId="0" applyFont="1" applyFill="1" applyBorder="1" applyAlignment="1" applyProtection="1">
      <alignment horizontal="center" vertical="center" wrapText="1"/>
      <protection locked="0"/>
    </xf>
    <xf numFmtId="0" fontId="5" fillId="2" borderId="113" xfId="0" applyFont="1" applyFill="1" applyBorder="1" applyAlignment="1" applyProtection="1">
      <alignment horizontal="center" vertical="center" shrinkToFit="1"/>
      <protection locked="0"/>
    </xf>
    <xf numFmtId="0" fontId="5" fillId="2" borderId="114" xfId="0" applyFont="1" applyFill="1" applyBorder="1" applyAlignment="1" applyProtection="1">
      <alignment horizontal="center" vertical="center" shrinkToFit="1"/>
      <protection locked="0"/>
    </xf>
    <xf numFmtId="0" fontId="5" fillId="2" borderId="115" xfId="0" applyFont="1" applyFill="1" applyBorder="1" applyAlignment="1" applyProtection="1">
      <alignment horizontal="center" vertical="center" shrinkToFit="1"/>
      <protection locked="0"/>
    </xf>
    <xf numFmtId="0" fontId="5" fillId="2" borderId="33" xfId="0" applyFont="1" applyFill="1" applyBorder="1" applyAlignment="1" applyProtection="1">
      <alignment horizontal="center" vertical="center" wrapText="1"/>
      <protection locked="0"/>
    </xf>
    <xf numFmtId="0" fontId="5" fillId="5" borderId="13" xfId="0" applyFont="1" applyFill="1" applyBorder="1" applyAlignment="1" applyProtection="1">
      <alignment horizontal="center" vertical="center" shrinkToFit="1"/>
      <protection locked="0"/>
    </xf>
    <xf numFmtId="0" fontId="5" fillId="5" borderId="14" xfId="0" applyFont="1" applyFill="1" applyBorder="1" applyAlignment="1" applyProtection="1">
      <alignment horizontal="center" vertical="center" shrinkToFit="1"/>
      <protection locked="0"/>
    </xf>
    <xf numFmtId="0" fontId="5" fillId="5" borderId="15" xfId="0" applyFont="1" applyFill="1" applyBorder="1" applyAlignment="1" applyProtection="1">
      <alignment horizontal="center" vertical="center" shrinkToFit="1"/>
      <protection locked="0"/>
    </xf>
    <xf numFmtId="0" fontId="0" fillId="3" borderId="14" xfId="1" applyNumberFormat="1" applyFont="1" applyFill="1" applyBorder="1" applyAlignment="1">
      <alignment horizontal="center" vertical="center"/>
    </xf>
    <xf numFmtId="0" fontId="0" fillId="3" borderId="14" xfId="0" applyFill="1" applyBorder="1" applyAlignment="1" applyProtection="1">
      <alignment horizontal="center" vertical="center"/>
    </xf>
    <xf numFmtId="177" fontId="0" fillId="3" borderId="14" xfId="0" applyNumberFormat="1" applyFill="1" applyBorder="1" applyAlignment="1" applyProtection="1">
      <alignment horizontal="center" vertical="center"/>
    </xf>
    <xf numFmtId="0" fontId="0" fillId="3" borderId="14" xfId="0" applyNumberFormat="1" applyFill="1" applyBorder="1" applyAlignment="1">
      <alignment horizontal="center" vertical="center"/>
    </xf>
    <xf numFmtId="0" fontId="0" fillId="5" borderId="14" xfId="0" applyFill="1" applyBorder="1" applyAlignment="1" applyProtection="1">
      <alignment horizontal="center" vertical="center"/>
      <protection locked="0"/>
    </xf>
    <xf numFmtId="20" fontId="0" fillId="5" borderId="14" xfId="0" applyNumberFormat="1" applyFill="1" applyBorder="1" applyAlignment="1" applyProtection="1">
      <alignment horizontal="center" vertical="center"/>
      <protection locked="0"/>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0" fontId="0" fillId="3" borderId="0" xfId="0" applyFill="1" applyProtection="1">
      <alignment vertical="center"/>
      <protection locked="0"/>
    </xf>
    <xf numFmtId="20" fontId="0" fillId="3" borderId="14" xfId="0" applyNumberFormat="1"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5" fillId="3" borderId="0" xfId="0" applyFont="1" applyFill="1" applyBorder="1" applyAlignment="1">
      <alignment horizontal="left" vertical="center" indent="1"/>
    </xf>
    <xf numFmtId="0" fontId="5" fillId="0" borderId="0" xfId="0" applyFont="1" applyFill="1" applyBorder="1" applyAlignment="1">
      <alignment horizontal="left" vertical="center"/>
    </xf>
    <xf numFmtId="0" fontId="20" fillId="2" borderId="35" xfId="0" applyFont="1" applyFill="1" applyBorder="1" applyAlignment="1" applyProtection="1">
      <alignment horizontal="center" vertical="center" wrapText="1"/>
      <protection locked="0"/>
    </xf>
    <xf numFmtId="0" fontId="20" fillId="2" borderId="34" xfId="0" applyFont="1" applyFill="1" applyBorder="1" applyAlignment="1" applyProtection="1">
      <alignment horizontal="center" vertical="center" wrapText="1"/>
      <protection locked="0"/>
    </xf>
    <xf numFmtId="0" fontId="20" fillId="2" borderId="25" xfId="0" applyFont="1" applyFill="1" applyBorder="1" applyAlignment="1" applyProtection="1">
      <alignment horizontal="center" vertical="center" wrapText="1"/>
      <protection locked="0"/>
    </xf>
    <xf numFmtId="0" fontId="20" fillId="2" borderId="42" xfId="0" applyFont="1" applyFill="1" applyBorder="1" applyAlignment="1" applyProtection="1">
      <alignment horizontal="center" vertical="center" wrapText="1"/>
      <protection locked="0"/>
    </xf>
    <xf numFmtId="0" fontId="20" fillId="2" borderId="45" xfId="0" applyFont="1" applyFill="1" applyBorder="1" applyAlignment="1" applyProtection="1">
      <alignment horizontal="center" vertical="center" shrinkToFit="1"/>
      <protection locked="0"/>
    </xf>
    <xf numFmtId="0" fontId="20" fillId="2" borderId="47" xfId="0" applyFont="1" applyFill="1" applyBorder="1" applyAlignment="1" applyProtection="1">
      <alignment horizontal="center" vertical="center" shrinkToFit="1"/>
      <protection locked="0"/>
    </xf>
    <xf numFmtId="0" fontId="20" fillId="2" borderId="46" xfId="0" applyFont="1" applyFill="1" applyBorder="1" applyAlignment="1" applyProtection="1">
      <alignment horizontal="center" vertical="center" shrinkToFit="1"/>
      <protection locked="0"/>
    </xf>
    <xf numFmtId="0" fontId="20" fillId="2" borderId="113" xfId="0" applyFont="1" applyFill="1" applyBorder="1" applyAlignment="1" applyProtection="1">
      <alignment horizontal="center" vertical="center" shrinkToFit="1"/>
      <protection locked="0"/>
    </xf>
    <xf numFmtId="0" fontId="20" fillId="2" borderId="114" xfId="0" applyFont="1" applyFill="1" applyBorder="1" applyAlignment="1" applyProtection="1">
      <alignment horizontal="center" vertical="center" shrinkToFit="1"/>
      <protection locked="0"/>
    </xf>
    <xf numFmtId="0" fontId="20" fillId="2" borderId="115" xfId="0" applyFont="1" applyFill="1" applyBorder="1" applyAlignment="1" applyProtection="1">
      <alignment horizontal="center" vertical="center" shrinkToFit="1"/>
      <protection locked="0"/>
    </xf>
    <xf numFmtId="20" fontId="18" fillId="5" borderId="14" xfId="0" applyNumberFormat="1" applyFont="1" applyFill="1" applyBorder="1" applyAlignment="1" applyProtection="1">
      <alignment horizontal="center" vertical="center"/>
      <protection locked="0"/>
    </xf>
    <xf numFmtId="0" fontId="18" fillId="3" borderId="0" xfId="0" applyFont="1" applyFill="1" applyAlignment="1" applyProtection="1">
      <alignment horizontal="center" vertical="center"/>
      <protection locked="0"/>
    </xf>
    <xf numFmtId="20" fontId="21" fillId="5" borderId="14" xfId="0" applyNumberFormat="1" applyFont="1" applyFill="1" applyBorder="1" applyAlignment="1" applyProtection="1">
      <alignment horizontal="center" vertical="center"/>
      <protection locked="0"/>
    </xf>
    <xf numFmtId="0" fontId="21" fillId="3" borderId="0" xfId="0" applyFont="1" applyFill="1" applyProtection="1">
      <alignment vertical="center"/>
      <protection locked="0"/>
    </xf>
    <xf numFmtId="0" fontId="18" fillId="5" borderId="14" xfId="0" applyFont="1" applyFill="1" applyBorder="1" applyAlignment="1" applyProtection="1">
      <alignment horizontal="center" vertical="center"/>
      <protection locked="0"/>
    </xf>
    <xf numFmtId="0" fontId="22" fillId="2" borderId="78" xfId="0" applyFont="1" applyFill="1" applyBorder="1" applyAlignment="1" applyProtection="1">
      <alignment horizontal="center" vertical="center"/>
      <protection locked="0"/>
    </xf>
    <xf numFmtId="0" fontId="23" fillId="2" borderId="0" xfId="0" applyFont="1" applyFill="1" applyProtection="1">
      <alignment vertical="center"/>
      <protection locked="0"/>
    </xf>
    <xf numFmtId="0" fontId="20" fillId="5" borderId="13" xfId="0" applyFont="1" applyFill="1" applyBorder="1" applyAlignment="1" applyProtection="1">
      <alignment horizontal="center" vertical="center" shrinkToFit="1"/>
      <protection locked="0"/>
    </xf>
    <xf numFmtId="0" fontId="20" fillId="5" borderId="14" xfId="0" applyFont="1" applyFill="1" applyBorder="1" applyAlignment="1" applyProtection="1">
      <alignment horizontal="center" vertical="center" shrinkToFit="1"/>
      <protection locked="0"/>
    </xf>
    <xf numFmtId="0" fontId="20" fillId="5" borderId="15" xfId="0" applyFont="1" applyFill="1" applyBorder="1" applyAlignment="1" applyProtection="1">
      <alignment horizontal="center" vertical="center" shrinkToFit="1"/>
      <protection locked="0"/>
    </xf>
    <xf numFmtId="0" fontId="19" fillId="3" borderId="0" xfId="0" applyFont="1" applyFill="1" applyBorder="1" applyAlignment="1">
      <alignment horizontal="left" vertical="center"/>
    </xf>
    <xf numFmtId="0" fontId="5" fillId="3" borderId="0" xfId="0" applyFont="1" applyFill="1" applyBorder="1" applyAlignment="1">
      <alignment horizontal="left" vertical="center" indent="1"/>
    </xf>
    <xf numFmtId="0" fontId="5" fillId="0" borderId="125" xfId="0" applyFont="1" applyBorder="1" applyAlignment="1">
      <alignment horizontal="center" vertical="center" wrapText="1"/>
    </xf>
    <xf numFmtId="0" fontId="5" fillId="0" borderId="126" xfId="0" applyFont="1" applyBorder="1" applyAlignment="1">
      <alignment horizontal="center" vertical="center" wrapText="1"/>
    </xf>
    <xf numFmtId="0" fontId="5" fillId="0" borderId="127" xfId="0" applyFont="1" applyBorder="1" applyAlignment="1">
      <alignment horizontal="center" vertical="center" wrapText="1"/>
    </xf>
    <xf numFmtId="0" fontId="5" fillId="0" borderId="11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21" xfId="0" applyFont="1" applyBorder="1" applyAlignment="1">
      <alignment horizontal="center" vertical="center" wrapText="1"/>
    </xf>
    <xf numFmtId="0" fontId="5" fillId="0" borderId="122" xfId="0" applyFont="1" applyBorder="1" applyAlignment="1">
      <alignment horizontal="center" vertical="center" wrapText="1"/>
    </xf>
    <xf numFmtId="0" fontId="5" fillId="0" borderId="123" xfId="0" applyFont="1" applyBorder="1" applyAlignment="1">
      <alignment horizontal="center" vertical="center" wrapText="1"/>
    </xf>
    <xf numFmtId="0" fontId="5" fillId="0" borderId="12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31" xfId="0" applyFont="1" applyBorder="1" applyAlignment="1">
      <alignment horizontal="center" vertical="center"/>
    </xf>
    <xf numFmtId="0" fontId="5" fillId="0" borderId="44"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5" borderId="52" xfId="0" applyFont="1" applyFill="1" applyBorder="1" applyAlignment="1" applyProtection="1">
      <alignment horizontal="center" vertical="center"/>
      <protection locked="0"/>
    </xf>
    <xf numFmtId="0" fontId="5" fillId="5" borderId="53" xfId="0" applyFont="1" applyFill="1" applyBorder="1" applyAlignment="1" applyProtection="1">
      <alignment horizontal="center" vertical="center"/>
      <protection locked="0"/>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52" xfId="0" applyFont="1" applyFill="1" applyBorder="1" applyAlignment="1">
      <alignment horizontal="left" vertical="center" wrapText="1"/>
    </xf>
    <xf numFmtId="0" fontId="5" fillId="0" borderId="53" xfId="0" applyFont="1" applyFill="1" applyBorder="1" applyAlignment="1">
      <alignment horizontal="left" vertical="center" wrapText="1"/>
    </xf>
    <xf numFmtId="1" fontId="5" fillId="3" borderId="58" xfId="0" applyNumberFormat="1" applyFont="1" applyFill="1" applyBorder="1" applyAlignment="1">
      <alignment horizontal="center" vertical="center" wrapText="1"/>
    </xf>
    <xf numFmtId="1" fontId="5" fillId="3" borderId="71" xfId="0" applyNumberFormat="1" applyFont="1" applyFill="1" applyBorder="1" applyAlignment="1">
      <alignment horizontal="center" vertical="center" wrapText="1"/>
    </xf>
    <xf numFmtId="1" fontId="5" fillId="3" borderId="76" xfId="0" applyNumberFormat="1" applyFont="1" applyFill="1" applyBorder="1" applyAlignment="1">
      <alignment horizontal="center" vertical="center" wrapText="1"/>
    </xf>
    <xf numFmtId="1" fontId="5" fillId="3" borderId="60" xfId="0" applyNumberFormat="1"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1" fontId="5" fillId="3" borderId="7" xfId="0" applyNumberFormat="1" applyFont="1" applyFill="1" applyBorder="1" applyAlignment="1">
      <alignment horizontal="center" vertical="center" wrapText="1"/>
    </xf>
    <xf numFmtId="1" fontId="5" fillId="3" borderId="90" xfId="0" applyNumberFormat="1" applyFont="1" applyFill="1" applyBorder="1" applyAlignment="1">
      <alignment horizontal="center" vertical="center" wrapText="1"/>
    </xf>
    <xf numFmtId="1" fontId="5" fillId="3" borderId="91" xfId="0" applyNumberFormat="1" applyFont="1" applyFill="1" applyBorder="1" applyAlignment="1">
      <alignment horizontal="center" vertical="center" wrapText="1"/>
    </xf>
    <xf numFmtId="1" fontId="5" fillId="3" borderId="9" xfId="0" applyNumberFormat="1" applyFont="1" applyFill="1" applyBorder="1" applyAlignment="1">
      <alignment horizontal="center" vertical="center" wrapText="1"/>
    </xf>
    <xf numFmtId="0" fontId="5" fillId="3" borderId="39" xfId="0" applyFont="1" applyFill="1" applyBorder="1" applyAlignment="1">
      <alignment horizontal="center" vertical="center" wrapText="1"/>
    </xf>
    <xf numFmtId="0" fontId="5" fillId="3" borderId="38" xfId="0" applyFont="1" applyFill="1" applyBorder="1" applyAlignment="1">
      <alignment horizontal="center" vertical="center" wrapText="1"/>
    </xf>
    <xf numFmtId="1" fontId="5" fillId="3" borderId="36" xfId="0" applyNumberFormat="1" applyFont="1" applyFill="1" applyBorder="1" applyAlignment="1">
      <alignment horizontal="center" vertical="center" wrapText="1"/>
    </xf>
    <xf numFmtId="1" fontId="5" fillId="3" borderId="40" xfId="0" applyNumberFormat="1" applyFont="1" applyFill="1" applyBorder="1" applyAlignment="1">
      <alignment horizontal="center" vertical="center" wrapText="1"/>
    </xf>
    <xf numFmtId="0" fontId="5" fillId="3" borderId="116" xfId="0" applyFont="1" applyFill="1" applyBorder="1" applyAlignment="1">
      <alignment horizontal="center" vertical="center" wrapText="1"/>
    </xf>
    <xf numFmtId="0" fontId="5" fillId="3" borderId="117" xfId="0" applyFont="1" applyFill="1" applyBorder="1" applyAlignment="1">
      <alignment horizontal="center" vertical="center" wrapText="1"/>
    </xf>
    <xf numFmtId="0" fontId="5" fillId="3" borderId="118" xfId="0" applyFont="1" applyFill="1" applyBorder="1" applyAlignment="1">
      <alignment horizontal="center" vertical="center" wrapText="1"/>
    </xf>
    <xf numFmtId="0" fontId="5" fillId="3" borderId="119" xfId="0" applyFont="1" applyFill="1" applyBorder="1" applyAlignment="1">
      <alignment horizontal="center" vertical="center" wrapText="1"/>
    </xf>
    <xf numFmtId="0" fontId="5" fillId="3" borderId="120" xfId="0" applyFont="1" applyFill="1" applyBorder="1" applyAlignment="1">
      <alignment horizontal="center" vertical="center" wrapText="1"/>
    </xf>
    <xf numFmtId="0" fontId="5" fillId="3" borderId="121" xfId="0" applyFont="1" applyFill="1" applyBorder="1" applyAlignment="1">
      <alignment horizontal="center" vertical="center" wrapText="1"/>
    </xf>
    <xf numFmtId="0" fontId="5" fillId="3" borderId="122" xfId="0" applyFont="1" applyFill="1" applyBorder="1" applyAlignment="1">
      <alignment horizontal="center" vertical="center" wrapText="1"/>
    </xf>
    <xf numFmtId="0" fontId="5" fillId="3" borderId="123" xfId="0" applyFont="1" applyFill="1" applyBorder="1" applyAlignment="1">
      <alignment horizontal="center" vertical="center" wrapText="1"/>
    </xf>
    <xf numFmtId="0" fontId="5" fillId="3" borderId="124" xfId="0" applyFont="1" applyFill="1" applyBorder="1" applyAlignment="1">
      <alignment horizontal="center" vertical="center" wrapText="1"/>
    </xf>
    <xf numFmtId="0" fontId="5" fillId="5" borderId="39" xfId="0" applyFont="1" applyFill="1" applyBorder="1" applyAlignment="1" applyProtection="1">
      <alignment horizontal="center" vertical="center" wrapText="1"/>
      <protection locked="0"/>
    </xf>
    <xf numFmtId="0" fontId="5" fillId="5" borderId="38" xfId="0" applyFont="1" applyFill="1" applyBorder="1" applyAlignment="1" applyProtection="1">
      <alignment horizontal="center" vertical="center" wrapText="1"/>
      <protection locked="0"/>
    </xf>
    <xf numFmtId="0" fontId="5" fillId="5" borderId="17" xfId="0" applyFont="1" applyFill="1" applyBorder="1" applyAlignment="1" applyProtection="1">
      <alignment horizontal="center" vertical="center" wrapText="1"/>
      <protection locked="0"/>
    </xf>
    <xf numFmtId="0" fontId="5" fillId="5" borderId="34" xfId="0" applyFont="1" applyFill="1" applyBorder="1" applyAlignment="1" applyProtection="1">
      <alignment horizontal="center" vertical="center" wrapText="1"/>
      <protection locked="0"/>
    </xf>
    <xf numFmtId="0" fontId="5" fillId="5" borderId="24" xfId="0" applyFont="1" applyFill="1" applyBorder="1" applyAlignment="1" applyProtection="1">
      <alignment horizontal="center" vertical="center" wrapText="1"/>
      <protection locked="0"/>
    </xf>
    <xf numFmtId="0" fontId="5" fillId="5" borderId="33" xfId="0" applyFont="1" applyFill="1" applyBorder="1" applyAlignment="1" applyProtection="1">
      <alignment horizontal="center" vertical="center" wrapText="1"/>
      <protection locked="0"/>
    </xf>
    <xf numFmtId="0" fontId="5" fillId="5" borderId="36" xfId="0" applyFont="1" applyFill="1" applyBorder="1" applyAlignment="1" applyProtection="1">
      <alignment horizontal="center" vertical="center" wrapText="1"/>
      <protection locked="0"/>
    </xf>
    <xf numFmtId="0" fontId="5" fillId="5" borderId="40"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center" vertical="center" wrapText="1"/>
      <protection locked="0"/>
    </xf>
    <xf numFmtId="0" fontId="5" fillId="5" borderId="12" xfId="0" applyFont="1" applyFill="1" applyBorder="1" applyAlignment="1" applyProtection="1">
      <alignment horizontal="center" vertical="center" wrapText="1"/>
      <protection locked="0"/>
    </xf>
    <xf numFmtId="0" fontId="5" fillId="5" borderId="18" xfId="0" applyFont="1" applyFill="1" applyBorder="1" applyAlignment="1" applyProtection="1">
      <alignment horizontal="center" vertical="center" wrapText="1"/>
      <protection locked="0"/>
    </xf>
    <xf numFmtId="0" fontId="5" fillId="5" borderId="20" xfId="0" applyFont="1" applyFill="1" applyBorder="1" applyAlignment="1" applyProtection="1">
      <alignment horizontal="center" vertical="center" wrapText="1"/>
      <protection locked="0"/>
    </xf>
    <xf numFmtId="0" fontId="5" fillId="0" borderId="93" xfId="0" applyFont="1" applyBorder="1" applyAlignment="1">
      <alignment horizontal="center" vertical="center"/>
    </xf>
    <xf numFmtId="0" fontId="5" fillId="0" borderId="101" xfId="0" applyFont="1" applyBorder="1" applyAlignment="1">
      <alignment horizontal="center" vertical="center"/>
    </xf>
    <xf numFmtId="0" fontId="5" fillId="2" borderId="37" xfId="0" applyFont="1" applyFill="1" applyBorder="1" applyAlignment="1" applyProtection="1">
      <alignment horizontal="center" vertical="center"/>
      <protection locked="0"/>
    </xf>
    <xf numFmtId="0" fontId="5" fillId="4" borderId="37" xfId="0" applyFont="1" applyFill="1" applyBorder="1" applyAlignment="1" applyProtection="1">
      <alignment horizontal="center" vertical="center"/>
      <protection locked="0"/>
    </xf>
    <xf numFmtId="0" fontId="5" fillId="4" borderId="38" xfId="0" applyFont="1" applyFill="1" applyBorder="1" applyAlignment="1" applyProtection="1">
      <alignment horizontal="center" vertical="center"/>
      <protection locked="0"/>
    </xf>
    <xf numFmtId="0" fontId="5" fillId="2" borderId="42" xfId="0" applyFont="1" applyFill="1" applyBorder="1" applyAlignment="1" applyProtection="1">
      <alignment horizontal="center" vertical="center" wrapText="1"/>
      <protection locked="0"/>
    </xf>
    <xf numFmtId="0" fontId="5" fillId="4" borderId="41" xfId="0" applyFont="1" applyFill="1" applyBorder="1" applyAlignment="1" applyProtection="1">
      <alignment horizontal="center" vertical="center" wrapText="1"/>
      <protection locked="0"/>
    </xf>
    <xf numFmtId="0" fontId="5" fillId="4" borderId="48" xfId="0" applyFont="1" applyFill="1" applyBorder="1" applyAlignment="1" applyProtection="1">
      <alignment horizontal="center" vertical="center" wrapText="1"/>
      <protection locked="0"/>
    </xf>
    <xf numFmtId="0" fontId="5" fillId="2" borderId="77" xfId="0" applyFont="1" applyFill="1" applyBorder="1" applyAlignment="1" applyProtection="1">
      <alignment horizontal="center" vertical="center" shrinkToFit="1"/>
      <protection locked="0"/>
    </xf>
    <xf numFmtId="0" fontId="5" fillId="4" borderId="28" xfId="0" applyFont="1" applyFill="1" applyBorder="1" applyAlignment="1" applyProtection="1">
      <alignment horizontal="center" vertical="center" shrinkToFit="1"/>
      <protection locked="0"/>
    </xf>
    <xf numFmtId="0" fontId="5" fillId="4" borderId="16" xfId="0" applyFont="1" applyFill="1" applyBorder="1" applyAlignment="1" applyProtection="1">
      <alignment horizontal="center" vertical="center" shrinkToFit="1"/>
      <protection locked="0"/>
    </xf>
    <xf numFmtId="0" fontId="5" fillId="4" borderId="77" xfId="0" applyFont="1" applyFill="1" applyBorder="1" applyAlignment="1" applyProtection="1">
      <alignment horizontal="center" vertical="center" shrinkToFit="1"/>
      <protection locked="0"/>
    </xf>
    <xf numFmtId="0" fontId="5" fillId="4" borderId="89" xfId="0" applyFont="1" applyFill="1" applyBorder="1" applyAlignment="1" applyProtection="1">
      <alignment horizontal="center" vertical="center" shrinkToFit="1"/>
      <protection locked="0"/>
    </xf>
    <xf numFmtId="0" fontId="5" fillId="4" borderId="52" xfId="0" applyFont="1" applyFill="1" applyBorder="1" applyAlignment="1" applyProtection="1">
      <alignment horizontal="center" vertical="center" shrinkToFit="1"/>
      <protection locked="0"/>
    </xf>
    <xf numFmtId="0" fontId="5" fillId="4" borderId="88" xfId="0" applyFont="1" applyFill="1" applyBorder="1" applyAlignment="1" applyProtection="1">
      <alignment horizontal="center" vertical="center" shrinkToFit="1"/>
      <protection locked="0"/>
    </xf>
    <xf numFmtId="0" fontId="5" fillId="5" borderId="37" xfId="0" applyFont="1" applyFill="1" applyBorder="1" applyAlignment="1" applyProtection="1">
      <alignment horizontal="center" vertical="center" wrapText="1"/>
      <protection locked="0"/>
    </xf>
    <xf numFmtId="0" fontId="5" fillId="5" borderId="0" xfId="0" applyFont="1" applyFill="1" applyBorder="1" applyAlignment="1" applyProtection="1">
      <alignment horizontal="center" vertical="center" wrapText="1"/>
      <protection locked="0"/>
    </xf>
    <xf numFmtId="0" fontId="5" fillId="5" borderId="19" xfId="0" applyFont="1" applyFill="1" applyBorder="1" applyAlignment="1" applyProtection="1">
      <alignment horizontal="center" vertical="center" wrapText="1"/>
      <protection locked="0"/>
    </xf>
    <xf numFmtId="0" fontId="4" fillId="0" borderId="110" xfId="0" applyFont="1" applyFill="1" applyBorder="1" applyAlignment="1">
      <alignment horizontal="center" vertical="center" wrapText="1"/>
    </xf>
    <xf numFmtId="0" fontId="4" fillId="0" borderId="111" xfId="0" applyFont="1" applyFill="1" applyBorder="1" applyAlignment="1">
      <alignment horizontal="center" vertical="center" wrapText="1"/>
    </xf>
    <xf numFmtId="0" fontId="4" fillId="0" borderId="112" xfId="0" applyFont="1" applyFill="1" applyBorder="1" applyAlignment="1">
      <alignment horizontal="center" vertical="center" wrapText="1"/>
    </xf>
    <xf numFmtId="0" fontId="5" fillId="5" borderId="43" xfId="0" applyFont="1" applyFill="1" applyBorder="1" applyAlignment="1" applyProtection="1">
      <alignment horizontal="center" vertical="center" wrapText="1"/>
      <protection locked="0"/>
    </xf>
    <xf numFmtId="0" fontId="5" fillId="5" borderId="31" xfId="0" applyFont="1" applyFill="1" applyBorder="1" applyAlignment="1" applyProtection="1">
      <alignment horizontal="center" vertical="center" wrapText="1"/>
      <protection locked="0"/>
    </xf>
    <xf numFmtId="0" fontId="5" fillId="5" borderId="44"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shrinkToFit="1"/>
      <protection locked="0"/>
    </xf>
    <xf numFmtId="0" fontId="5" fillId="4" borderId="0" xfId="0" applyFont="1" applyFill="1" applyBorder="1" applyAlignment="1" applyProtection="1">
      <alignment horizontal="center" vertical="center" shrinkToFit="1"/>
      <protection locked="0"/>
    </xf>
    <xf numFmtId="0" fontId="5" fillId="4" borderId="34" xfId="0" applyFont="1" applyFill="1" applyBorder="1" applyAlignment="1" applyProtection="1">
      <alignment horizontal="center" vertical="center" shrinkToFit="1"/>
      <protection locked="0"/>
    </xf>
    <xf numFmtId="0" fontId="4" fillId="0" borderId="64"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66" xfId="0" applyFont="1" applyFill="1" applyBorder="1" applyAlignment="1">
      <alignment horizontal="center" vertical="center" wrapText="1"/>
    </xf>
    <xf numFmtId="1" fontId="5" fillId="3" borderId="64" xfId="0" applyNumberFormat="1" applyFont="1" applyFill="1" applyBorder="1" applyAlignment="1">
      <alignment horizontal="center" vertical="center" wrapText="1"/>
    </xf>
    <xf numFmtId="1" fontId="5" fillId="3" borderId="70" xfId="0" applyNumberFormat="1" applyFont="1" applyFill="1" applyBorder="1" applyAlignment="1">
      <alignment horizontal="center" vertical="center" wrapText="1"/>
    </xf>
    <xf numFmtId="1" fontId="5" fillId="3" borderId="75" xfId="0" applyNumberFormat="1" applyFont="1" applyFill="1" applyBorder="1" applyAlignment="1">
      <alignment horizontal="center" vertical="center" wrapText="1"/>
    </xf>
    <xf numFmtId="1" fontId="5" fillId="3" borderId="66" xfId="0" applyNumberFormat="1" applyFont="1" applyFill="1" applyBorder="1" applyAlignment="1">
      <alignment horizontal="center" vertical="center" wrapText="1"/>
    </xf>
    <xf numFmtId="0" fontId="16" fillId="2" borderId="31" xfId="0" applyFont="1" applyFill="1" applyBorder="1" applyAlignment="1" applyProtection="1">
      <alignment horizontal="center" vertical="center"/>
      <protection locked="0"/>
    </xf>
    <xf numFmtId="0" fontId="16" fillId="4" borderId="31" xfId="0" applyFont="1" applyFill="1" applyBorder="1" applyAlignment="1" applyProtection="1">
      <alignment horizontal="center" vertical="center"/>
      <protection locked="0"/>
    </xf>
    <xf numFmtId="0" fontId="16" fillId="4" borderId="26" xfId="0" applyFont="1" applyFill="1" applyBorder="1" applyAlignment="1" applyProtection="1">
      <alignment horizontal="center" vertical="center"/>
      <protection locked="0"/>
    </xf>
    <xf numFmtId="0" fontId="12" fillId="0" borderId="102" xfId="0" applyFont="1" applyFill="1" applyBorder="1" applyAlignment="1">
      <alignment horizontal="center" vertical="center" wrapText="1"/>
    </xf>
    <xf numFmtId="0" fontId="12" fillId="0" borderId="103" xfId="0" applyFont="1" applyFill="1" applyBorder="1" applyAlignment="1">
      <alignment horizontal="center" vertical="center" wrapText="1"/>
    </xf>
    <xf numFmtId="0" fontId="12" fillId="0" borderId="104" xfId="0" applyFont="1" applyFill="1" applyBorder="1" applyAlignment="1">
      <alignment horizontal="center" vertical="center" wrapText="1"/>
    </xf>
    <xf numFmtId="1" fontId="5" fillId="3" borderId="102" xfId="0" applyNumberFormat="1" applyFont="1" applyFill="1" applyBorder="1" applyAlignment="1">
      <alignment horizontal="center" vertical="center" wrapText="1"/>
    </xf>
    <xf numFmtId="1" fontId="5" fillId="3" borderId="108" xfId="0" applyNumberFormat="1" applyFont="1" applyFill="1" applyBorder="1" applyAlignment="1">
      <alignment horizontal="center" vertical="center" wrapText="1"/>
    </xf>
    <xf numFmtId="1" fontId="5" fillId="3" borderId="109" xfId="0" applyNumberFormat="1" applyFont="1" applyFill="1" applyBorder="1" applyAlignment="1">
      <alignment horizontal="center" vertical="center" wrapText="1"/>
    </xf>
    <xf numFmtId="1" fontId="5" fillId="3" borderId="104" xfId="0" applyNumberFormat="1" applyFont="1" applyFill="1" applyBorder="1" applyAlignment="1">
      <alignment horizontal="center" vertical="center" wrapText="1"/>
    </xf>
    <xf numFmtId="1" fontId="5" fillId="3" borderId="132" xfId="0" applyNumberFormat="1" applyFont="1" applyFill="1" applyBorder="1" applyAlignment="1">
      <alignment horizontal="center" vertical="center" wrapText="1"/>
    </xf>
    <xf numFmtId="1" fontId="5" fillId="3" borderId="133" xfId="0" applyNumberFormat="1" applyFont="1" applyFill="1" applyBorder="1" applyAlignment="1">
      <alignment horizontal="center" vertical="center" wrapText="1"/>
    </xf>
    <xf numFmtId="1" fontId="5" fillId="3" borderId="134" xfId="0" applyNumberFormat="1" applyFont="1" applyFill="1" applyBorder="1" applyAlignment="1">
      <alignment horizontal="center" vertical="center" wrapText="1"/>
    </xf>
    <xf numFmtId="1" fontId="5" fillId="3" borderId="135" xfId="0" applyNumberFormat="1" applyFont="1" applyFill="1" applyBorder="1" applyAlignment="1">
      <alignment horizontal="center" vertical="center" wrapText="1"/>
    </xf>
    <xf numFmtId="0" fontId="12" fillId="0" borderId="58" xfId="0" applyFont="1" applyFill="1" applyBorder="1" applyAlignment="1">
      <alignment horizontal="center" vertical="center" wrapText="1"/>
    </xf>
    <xf numFmtId="0" fontId="12" fillId="0" borderId="59" xfId="0" applyFont="1" applyFill="1" applyBorder="1" applyAlignment="1">
      <alignment horizontal="center" vertical="center" wrapText="1"/>
    </xf>
    <xf numFmtId="0" fontId="12" fillId="0" borderId="60" xfId="0" applyFont="1" applyFill="1" applyBorder="1" applyAlignment="1">
      <alignment horizontal="center" vertical="center" wrapText="1"/>
    </xf>
    <xf numFmtId="0" fontId="5" fillId="4" borderId="25" xfId="0" applyFont="1" applyFill="1" applyBorder="1" applyAlignment="1" applyProtection="1">
      <alignment horizontal="center" vertical="center" wrapText="1"/>
      <protection locked="0"/>
    </xf>
    <xf numFmtId="0" fontId="5" fillId="5" borderId="27" xfId="0" applyFont="1" applyFill="1" applyBorder="1" applyAlignment="1" applyProtection="1">
      <alignment horizontal="center" vertical="center" wrapText="1"/>
      <protection locked="0"/>
    </xf>
    <xf numFmtId="57" fontId="20" fillId="5" borderId="39" xfId="0" applyNumberFormat="1" applyFont="1" applyFill="1" applyBorder="1" applyAlignment="1" applyProtection="1">
      <alignment horizontal="center" vertical="center" wrapText="1"/>
      <protection locked="0"/>
    </xf>
    <xf numFmtId="0" fontId="20" fillId="5" borderId="38" xfId="0" applyFont="1" applyFill="1" applyBorder="1" applyAlignment="1" applyProtection="1">
      <alignment horizontal="center" vertical="center" wrapText="1"/>
      <protection locked="0"/>
    </xf>
    <xf numFmtId="0" fontId="20" fillId="5" borderId="17" xfId="0" applyFont="1" applyFill="1" applyBorder="1" applyAlignment="1" applyProtection="1">
      <alignment horizontal="center" vertical="center" wrapText="1"/>
      <protection locked="0"/>
    </xf>
    <xf numFmtId="0" fontId="20" fillId="5" borderId="34" xfId="0" applyFont="1" applyFill="1" applyBorder="1" applyAlignment="1" applyProtection="1">
      <alignment horizontal="center" vertical="center" wrapText="1"/>
      <protection locked="0"/>
    </xf>
    <xf numFmtId="0" fontId="20" fillId="5" borderId="43" xfId="0" applyFont="1" applyFill="1" applyBorder="1" applyAlignment="1" applyProtection="1">
      <alignment horizontal="center" vertical="center" wrapText="1"/>
      <protection locked="0"/>
    </xf>
    <xf numFmtId="0" fontId="20" fillId="5" borderId="26" xfId="0" applyFont="1" applyFill="1" applyBorder="1" applyAlignment="1" applyProtection="1">
      <alignment horizontal="center" vertical="center" wrapText="1"/>
      <protection locked="0"/>
    </xf>
    <xf numFmtId="0" fontId="20" fillId="5" borderId="36" xfId="0" applyFont="1" applyFill="1" applyBorder="1" applyAlignment="1" applyProtection="1">
      <alignment horizontal="center" vertical="center" wrapText="1"/>
      <protection locked="0"/>
    </xf>
    <xf numFmtId="0" fontId="20" fillId="5" borderId="40" xfId="0" applyFont="1" applyFill="1" applyBorder="1" applyAlignment="1" applyProtection="1">
      <alignment horizontal="center" vertical="center" wrapText="1"/>
      <protection locked="0"/>
    </xf>
    <xf numFmtId="0" fontId="20" fillId="5" borderId="11" xfId="0" applyFont="1" applyFill="1" applyBorder="1" applyAlignment="1" applyProtection="1">
      <alignment horizontal="center" vertical="center" wrapText="1"/>
      <protection locked="0"/>
    </xf>
    <xf numFmtId="0" fontId="20" fillId="5" borderId="12" xfId="0" applyFont="1" applyFill="1" applyBorder="1" applyAlignment="1" applyProtection="1">
      <alignment horizontal="center" vertical="center" wrapText="1"/>
      <protection locked="0"/>
    </xf>
    <xf numFmtId="0" fontId="20" fillId="5" borderId="27" xfId="0" applyFont="1" applyFill="1" applyBorder="1" applyAlignment="1" applyProtection="1">
      <alignment horizontal="center" vertical="center" wrapText="1"/>
      <protection locked="0"/>
    </xf>
    <xf numFmtId="0" fontId="20" fillId="5" borderId="44" xfId="0" applyFont="1" applyFill="1" applyBorder="1" applyAlignment="1" applyProtection="1">
      <alignment horizontal="center" vertical="center" wrapText="1"/>
      <protection locked="0"/>
    </xf>
    <xf numFmtId="0" fontId="5" fillId="5" borderId="26" xfId="0" applyFont="1" applyFill="1" applyBorder="1" applyAlignment="1" applyProtection="1">
      <alignment horizontal="center" vertical="center" wrapText="1"/>
      <protection locked="0"/>
    </xf>
    <xf numFmtId="0" fontId="20" fillId="5" borderId="39" xfId="0" applyFont="1" applyFill="1" applyBorder="1" applyAlignment="1" applyProtection="1">
      <alignment horizontal="left" vertical="center" wrapText="1"/>
      <protection locked="0"/>
    </xf>
    <xf numFmtId="0" fontId="20" fillId="5" borderId="37" xfId="0" applyFont="1" applyFill="1" applyBorder="1" applyAlignment="1" applyProtection="1">
      <alignment horizontal="left" vertical="center" wrapText="1"/>
      <protection locked="0"/>
    </xf>
    <xf numFmtId="0" fontId="20" fillId="5" borderId="40" xfId="0" applyFont="1" applyFill="1" applyBorder="1" applyAlignment="1" applyProtection="1">
      <alignment horizontal="left" vertical="center" wrapText="1"/>
      <protection locked="0"/>
    </xf>
    <xf numFmtId="0" fontId="20" fillId="5" borderId="17" xfId="0" applyFont="1" applyFill="1" applyBorder="1" applyAlignment="1" applyProtection="1">
      <alignment horizontal="left" vertical="center" wrapText="1"/>
      <protection locked="0"/>
    </xf>
    <xf numFmtId="0" fontId="20" fillId="5" borderId="0" xfId="0" applyFont="1" applyFill="1" applyBorder="1" applyAlignment="1" applyProtection="1">
      <alignment horizontal="left" vertical="center" wrapText="1"/>
      <protection locked="0"/>
    </xf>
    <xf numFmtId="0" fontId="20" fillId="5" borderId="12" xfId="0" applyFont="1" applyFill="1" applyBorder="1" applyAlignment="1" applyProtection="1">
      <alignment horizontal="left" vertical="center" wrapText="1"/>
      <protection locked="0"/>
    </xf>
    <xf numFmtId="0" fontId="20" fillId="5" borderId="43" xfId="0" applyFont="1" applyFill="1" applyBorder="1" applyAlignment="1" applyProtection="1">
      <alignment horizontal="left" vertical="center" wrapText="1"/>
      <protection locked="0"/>
    </xf>
    <xf numFmtId="0" fontId="20" fillId="5" borderId="31" xfId="0" applyFont="1" applyFill="1" applyBorder="1" applyAlignment="1" applyProtection="1">
      <alignment horizontal="left" vertical="center" wrapText="1"/>
      <protection locked="0"/>
    </xf>
    <xf numFmtId="0" fontId="20" fillId="5" borderId="44" xfId="0" applyFont="1" applyFill="1" applyBorder="1" applyAlignment="1" applyProtection="1">
      <alignment horizontal="left" vertical="center" wrapText="1"/>
      <protection locked="0"/>
    </xf>
    <xf numFmtId="0" fontId="20" fillId="2" borderId="0" xfId="0" applyFont="1" applyFill="1" applyBorder="1" applyAlignment="1" applyProtection="1">
      <alignment horizontal="center" vertical="center" shrinkToFit="1"/>
      <protection locked="0"/>
    </xf>
    <xf numFmtId="0" fontId="20" fillId="4" borderId="0" xfId="0" applyFont="1" applyFill="1" applyBorder="1" applyAlignment="1" applyProtection="1">
      <alignment horizontal="center" vertical="center" shrinkToFit="1"/>
      <protection locked="0"/>
    </xf>
    <xf numFmtId="0" fontId="20" fillId="4" borderId="34" xfId="0" applyFont="1" applyFill="1" applyBorder="1" applyAlignment="1" applyProtection="1">
      <alignment horizontal="center" vertical="center" shrinkToFit="1"/>
      <protection locked="0"/>
    </xf>
    <xf numFmtId="0" fontId="20" fillId="2" borderId="31" xfId="0" applyFont="1" applyFill="1" applyBorder="1" applyAlignment="1" applyProtection="1">
      <alignment horizontal="center" vertical="center"/>
      <protection locked="0"/>
    </xf>
    <xf numFmtId="0" fontId="20" fillId="4" borderId="31" xfId="0" applyFont="1" applyFill="1" applyBorder="1" applyAlignment="1" applyProtection="1">
      <alignment horizontal="center" vertical="center"/>
      <protection locked="0"/>
    </xf>
    <xf numFmtId="0" fontId="20" fillId="4" borderId="26" xfId="0" applyFont="1" applyFill="1" applyBorder="1" applyAlignment="1" applyProtection="1">
      <alignment horizontal="center" vertical="center"/>
      <protection locked="0"/>
    </xf>
    <xf numFmtId="0" fontId="20" fillId="2" borderId="37" xfId="0" applyFont="1" applyFill="1" applyBorder="1" applyAlignment="1" applyProtection="1">
      <alignment horizontal="center" vertical="center"/>
      <protection locked="0"/>
    </xf>
    <xf numFmtId="0" fontId="20" fillId="4" borderId="37" xfId="0" applyFont="1" applyFill="1" applyBorder="1" applyAlignment="1" applyProtection="1">
      <alignment horizontal="center" vertical="center"/>
      <protection locked="0"/>
    </xf>
    <xf numFmtId="0" fontId="20" fillId="4" borderId="38" xfId="0" applyFont="1" applyFill="1" applyBorder="1" applyAlignment="1" applyProtection="1">
      <alignment horizontal="center" vertical="center"/>
      <protection locked="0"/>
    </xf>
    <xf numFmtId="0" fontId="20" fillId="2" borderId="42" xfId="0" applyFont="1" applyFill="1" applyBorder="1" applyAlignment="1" applyProtection="1">
      <alignment horizontal="center" vertical="center" wrapText="1"/>
      <protection locked="0"/>
    </xf>
    <xf numFmtId="0" fontId="20" fillId="4" borderId="41" xfId="0" applyFont="1" applyFill="1" applyBorder="1" applyAlignment="1" applyProtection="1">
      <alignment horizontal="center" vertical="center" wrapText="1"/>
      <protection locked="0"/>
    </xf>
    <xf numFmtId="0" fontId="20" fillId="4" borderId="25" xfId="0" applyFont="1" applyFill="1" applyBorder="1" applyAlignment="1" applyProtection="1">
      <alignment horizontal="center" vertical="center" wrapText="1"/>
      <protection locked="0"/>
    </xf>
    <xf numFmtId="0" fontId="20" fillId="2" borderId="77" xfId="0" applyFont="1" applyFill="1" applyBorder="1" applyAlignment="1" applyProtection="1">
      <alignment horizontal="center" vertical="center" shrinkToFit="1"/>
      <protection locked="0"/>
    </xf>
    <xf numFmtId="0" fontId="20" fillId="4" borderId="28" xfId="0" applyFont="1" applyFill="1" applyBorder="1" applyAlignment="1" applyProtection="1">
      <alignment horizontal="center" vertical="center" shrinkToFit="1"/>
      <protection locked="0"/>
    </xf>
    <xf numFmtId="0" fontId="20" fillId="4" borderId="16" xfId="0" applyFont="1" applyFill="1" applyBorder="1" applyAlignment="1" applyProtection="1">
      <alignment horizontal="center" vertical="center" shrinkToFit="1"/>
      <protection locked="0"/>
    </xf>
    <xf numFmtId="0" fontId="20" fillId="4" borderId="77" xfId="0" applyFont="1" applyFill="1" applyBorder="1" applyAlignment="1" applyProtection="1">
      <alignment horizontal="center" vertical="center" shrinkToFit="1"/>
      <protection locked="0"/>
    </xf>
    <xf numFmtId="0" fontId="20" fillId="5" borderId="37" xfId="0" applyFont="1" applyFill="1" applyBorder="1" applyAlignment="1" applyProtection="1">
      <alignment horizontal="center" vertical="center" wrapText="1"/>
      <protection locked="0"/>
    </xf>
    <xf numFmtId="0" fontId="20" fillId="5" borderId="0" xfId="0" applyFont="1" applyFill="1" applyBorder="1" applyAlignment="1" applyProtection="1">
      <alignment horizontal="center" vertical="center" wrapText="1"/>
      <protection locked="0"/>
    </xf>
    <xf numFmtId="0" fontId="20" fillId="5" borderId="31" xfId="0" applyFont="1" applyFill="1" applyBorder="1" applyAlignment="1" applyProtection="1">
      <alignment horizontal="center" vertical="center" wrapText="1"/>
      <protection locked="0"/>
    </xf>
    <xf numFmtId="0" fontId="5" fillId="5" borderId="39" xfId="0" applyFont="1" applyFill="1" applyBorder="1" applyAlignment="1" applyProtection="1">
      <alignment horizontal="left" vertical="center" wrapText="1"/>
      <protection locked="0"/>
    </xf>
    <xf numFmtId="0" fontId="5" fillId="5" borderId="37" xfId="0" applyFont="1" applyFill="1" applyBorder="1" applyAlignment="1" applyProtection="1">
      <alignment horizontal="left" vertical="center" wrapText="1"/>
      <protection locked="0"/>
    </xf>
    <xf numFmtId="0" fontId="5" fillId="5" borderId="40" xfId="0" applyFont="1" applyFill="1" applyBorder="1" applyAlignment="1" applyProtection="1">
      <alignment horizontal="left" vertical="center" wrapText="1"/>
      <protection locked="0"/>
    </xf>
    <xf numFmtId="0" fontId="5" fillId="5" borderId="17" xfId="0" applyFont="1" applyFill="1" applyBorder="1" applyAlignment="1" applyProtection="1">
      <alignment horizontal="left" vertical="center" wrapText="1"/>
      <protection locked="0"/>
    </xf>
    <xf numFmtId="0" fontId="5" fillId="5" borderId="0" xfId="0" applyFont="1" applyFill="1" applyBorder="1" applyAlignment="1" applyProtection="1">
      <alignment horizontal="left" vertical="center" wrapText="1"/>
      <protection locked="0"/>
    </xf>
    <xf numFmtId="0" fontId="5" fillId="5" borderId="12" xfId="0" applyFont="1" applyFill="1" applyBorder="1" applyAlignment="1" applyProtection="1">
      <alignment horizontal="left" vertical="center" wrapText="1"/>
      <protection locked="0"/>
    </xf>
    <xf numFmtId="0" fontId="5" fillId="5" borderId="43" xfId="0" applyFont="1" applyFill="1" applyBorder="1" applyAlignment="1" applyProtection="1">
      <alignment horizontal="left" vertical="center" wrapText="1"/>
      <protection locked="0"/>
    </xf>
    <xf numFmtId="0" fontId="5" fillId="5" borderId="31" xfId="0" applyFont="1" applyFill="1" applyBorder="1" applyAlignment="1" applyProtection="1">
      <alignment horizontal="left" vertical="center" wrapText="1"/>
      <protection locked="0"/>
    </xf>
    <xf numFmtId="0" fontId="5" fillId="5" borderId="44" xfId="0" applyFont="1" applyFill="1" applyBorder="1" applyAlignment="1" applyProtection="1">
      <alignment horizontal="left" vertical="center" wrapText="1"/>
      <protection locked="0"/>
    </xf>
    <xf numFmtId="0" fontId="5" fillId="0" borderId="30" xfId="0" applyFont="1" applyBorder="1" applyAlignment="1">
      <alignment horizontal="center" vertical="center"/>
    </xf>
    <xf numFmtId="0" fontId="5" fillId="3" borderId="30"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29" xfId="0" applyFont="1" applyFill="1" applyBorder="1" applyAlignment="1">
      <alignment horizontal="center" vertical="center"/>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00" xfId="0" applyFont="1" applyBorder="1" applyAlignment="1">
      <alignment horizontal="center" vertical="center"/>
    </xf>
    <xf numFmtId="1" fontId="5" fillId="3" borderId="128" xfId="0" applyNumberFormat="1" applyFont="1" applyFill="1" applyBorder="1" applyAlignment="1">
      <alignment horizontal="center" vertical="center" wrapText="1"/>
    </xf>
    <xf numFmtId="1" fontId="5" fillId="3" borderId="129" xfId="0" applyNumberFormat="1" applyFont="1" applyFill="1" applyBorder="1" applyAlignment="1">
      <alignment horizontal="center" vertical="center" wrapText="1"/>
    </xf>
    <xf numFmtId="1" fontId="5" fillId="3" borderId="130" xfId="0" applyNumberFormat="1" applyFont="1" applyFill="1" applyBorder="1" applyAlignment="1">
      <alignment horizontal="center" vertical="center" wrapText="1"/>
    </xf>
    <xf numFmtId="1" fontId="5" fillId="3" borderId="131" xfId="0" applyNumberFormat="1" applyFont="1" applyFill="1" applyBorder="1" applyAlignment="1">
      <alignment horizontal="center" vertical="center" wrapText="1"/>
    </xf>
    <xf numFmtId="57" fontId="20" fillId="5" borderId="10" xfId="0" applyNumberFormat="1" applyFont="1" applyFill="1" applyBorder="1" applyAlignment="1" applyProtection="1">
      <alignment horizontal="center" vertical="center" wrapText="1"/>
      <protection locked="0"/>
    </xf>
    <xf numFmtId="0" fontId="20" fillId="5" borderId="35" xfId="0" applyFont="1" applyFill="1" applyBorder="1" applyAlignment="1" applyProtection="1">
      <alignment horizontal="center" vertical="center" wrapText="1"/>
      <protection locked="0"/>
    </xf>
    <xf numFmtId="0" fontId="20" fillId="5" borderId="4" xfId="0" applyFont="1" applyFill="1" applyBorder="1" applyAlignment="1" applyProtection="1">
      <alignment horizontal="center" vertical="center" wrapText="1"/>
      <protection locked="0"/>
    </xf>
    <xf numFmtId="0" fontId="20" fillId="5" borderId="6" xfId="0" applyFont="1" applyFill="1" applyBorder="1" applyAlignment="1" applyProtection="1">
      <alignment horizontal="center" vertical="center" wrapText="1"/>
      <protection locked="0"/>
    </xf>
    <xf numFmtId="0" fontId="20" fillId="2" borderId="0" xfId="0" applyFont="1" applyFill="1" applyBorder="1" applyAlignment="1" applyProtection="1">
      <alignment horizontal="center" vertical="center"/>
      <protection locked="0"/>
    </xf>
    <xf numFmtId="0" fontId="20" fillId="4" borderId="0" xfId="0" applyFont="1" applyFill="1" applyBorder="1" applyAlignment="1" applyProtection="1">
      <alignment horizontal="center" vertical="center"/>
      <protection locked="0"/>
    </xf>
    <xf numFmtId="0" fontId="20" fillId="4" borderId="34" xfId="0" applyFont="1" applyFill="1" applyBorder="1" applyAlignment="1" applyProtection="1">
      <alignment horizontal="center" vertical="center"/>
      <protection locked="0"/>
    </xf>
    <xf numFmtId="0" fontId="5" fillId="5" borderId="10" xfId="0" applyFont="1" applyFill="1" applyBorder="1" applyAlignment="1" applyProtection="1">
      <alignment horizontal="left" vertical="center" wrapText="1"/>
      <protection locked="0"/>
    </xf>
    <xf numFmtId="0" fontId="5" fillId="5" borderId="5" xfId="0" applyFont="1" applyFill="1" applyBorder="1" applyAlignment="1" applyProtection="1">
      <alignment horizontal="left" vertical="center" wrapText="1"/>
      <protection locked="0"/>
    </xf>
    <xf numFmtId="0" fontId="5" fillId="5" borderId="6" xfId="0" applyFont="1" applyFill="1" applyBorder="1" applyAlignment="1" applyProtection="1">
      <alignment horizontal="left" vertical="center" wrapText="1"/>
      <protection locked="0"/>
    </xf>
    <xf numFmtId="0" fontId="20" fillId="2" borderId="5" xfId="0" applyFont="1" applyFill="1" applyBorder="1" applyAlignment="1" applyProtection="1">
      <alignment horizontal="center" vertical="center"/>
      <protection locked="0"/>
    </xf>
    <xf numFmtId="0" fontId="20" fillId="4" borderId="5" xfId="0" applyFont="1" applyFill="1" applyBorder="1" applyAlignment="1" applyProtection="1">
      <alignment horizontal="center" vertical="center"/>
      <protection locked="0"/>
    </xf>
    <xf numFmtId="0" fontId="20" fillId="4" borderId="35" xfId="0" applyFont="1" applyFill="1" applyBorder="1" applyAlignment="1" applyProtection="1">
      <alignment horizontal="center" vertical="center"/>
      <protection locked="0"/>
    </xf>
    <xf numFmtId="0" fontId="20" fillId="2" borderId="49" xfId="0" applyFont="1" applyFill="1" applyBorder="1" applyAlignment="1" applyProtection="1">
      <alignment horizontal="center" vertical="center" wrapText="1"/>
      <protection locked="0"/>
    </xf>
    <xf numFmtId="0" fontId="20" fillId="2" borderId="91" xfId="0" applyFont="1" applyFill="1" applyBorder="1" applyAlignment="1" applyProtection="1">
      <alignment horizontal="center" vertical="center" shrinkToFit="1"/>
      <protection locked="0"/>
    </xf>
    <xf numFmtId="0" fontId="20" fillId="4" borderId="8" xfId="0" applyFont="1" applyFill="1" applyBorder="1" applyAlignment="1" applyProtection="1">
      <alignment horizontal="center" vertical="center" shrinkToFit="1"/>
      <protection locked="0"/>
    </xf>
    <xf numFmtId="0" fontId="20" fillId="4" borderId="90" xfId="0" applyFont="1" applyFill="1" applyBorder="1" applyAlignment="1" applyProtection="1">
      <alignment horizontal="center" vertical="center" shrinkToFit="1"/>
      <protection locked="0"/>
    </xf>
    <xf numFmtId="0" fontId="20" fillId="5" borderId="5"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5" fillId="5" borderId="79" xfId="0" applyFont="1" applyFill="1" applyBorder="1" applyAlignment="1" applyProtection="1">
      <alignment horizontal="left" vertical="center"/>
      <protection locked="0"/>
    </xf>
    <xf numFmtId="0" fontId="5" fillId="5" borderId="80" xfId="0" applyFont="1" applyFill="1" applyBorder="1" applyAlignment="1" applyProtection="1">
      <alignment horizontal="left" vertical="center"/>
      <protection locked="0"/>
    </xf>
    <xf numFmtId="0" fontId="5" fillId="5" borderId="81" xfId="0" applyFont="1" applyFill="1" applyBorder="1" applyAlignment="1" applyProtection="1">
      <alignment horizontal="left" vertical="center"/>
      <protection locked="0"/>
    </xf>
    <xf numFmtId="38" fontId="8" fillId="3" borderId="0" xfId="1" applyFont="1" applyFill="1" applyBorder="1" applyAlignment="1">
      <alignment horizontal="center" vertical="center"/>
    </xf>
    <xf numFmtId="0" fontId="22" fillId="5" borderId="77" xfId="0" applyFont="1" applyFill="1" applyBorder="1" applyAlignment="1" applyProtection="1">
      <alignment horizontal="center" vertical="center"/>
      <protection locked="0"/>
    </xf>
    <xf numFmtId="0" fontId="22" fillId="5" borderId="28" xfId="0" applyFont="1" applyFill="1" applyBorder="1" applyAlignment="1" applyProtection="1">
      <alignment horizontal="center" vertical="center"/>
      <protection locked="0"/>
    </xf>
    <xf numFmtId="0" fontId="22" fillId="5" borderId="16" xfId="0" applyFont="1" applyFill="1" applyBorder="1" applyAlignment="1" applyProtection="1">
      <alignment horizontal="center" vertical="center"/>
      <protection locked="0"/>
    </xf>
    <xf numFmtId="0" fontId="5" fillId="5" borderId="82" xfId="0" applyFont="1" applyFill="1" applyBorder="1" applyAlignment="1" applyProtection="1">
      <alignment horizontal="left" vertical="center"/>
      <protection locked="0"/>
    </xf>
    <xf numFmtId="0" fontId="5" fillId="5" borderId="0" xfId="0" applyFont="1" applyFill="1" applyBorder="1" applyAlignment="1" applyProtection="1">
      <alignment horizontal="left" vertical="center"/>
      <protection locked="0"/>
    </xf>
    <xf numFmtId="0" fontId="5" fillId="5" borderId="83" xfId="0" applyFont="1" applyFill="1" applyBorder="1" applyAlignment="1" applyProtection="1">
      <alignment horizontal="left" vertical="center"/>
      <protection locked="0"/>
    </xf>
    <xf numFmtId="0" fontId="20" fillId="5" borderId="84" xfId="0" applyFont="1" applyFill="1" applyBorder="1" applyAlignment="1" applyProtection="1">
      <alignment horizontal="left" vertical="center"/>
      <protection locked="0"/>
    </xf>
    <xf numFmtId="0" fontId="20" fillId="5" borderId="85" xfId="0" applyFont="1" applyFill="1" applyBorder="1" applyAlignment="1" applyProtection="1">
      <alignment horizontal="left" vertical="center"/>
      <protection locked="0"/>
    </xf>
    <xf numFmtId="0" fontId="20" fillId="5" borderId="86" xfId="0" applyFont="1" applyFill="1" applyBorder="1" applyAlignment="1" applyProtection="1">
      <alignment horizontal="left" vertical="center"/>
      <protection locked="0"/>
    </xf>
    <xf numFmtId="20" fontId="22" fillId="5" borderId="77" xfId="0" applyNumberFormat="1" applyFont="1" applyFill="1" applyBorder="1" applyAlignment="1" applyProtection="1">
      <alignment horizontal="center" vertical="center"/>
      <protection locked="0"/>
    </xf>
    <xf numFmtId="20" fontId="22" fillId="5" borderId="28" xfId="0" applyNumberFormat="1" applyFont="1" applyFill="1" applyBorder="1" applyAlignment="1" applyProtection="1">
      <alignment horizontal="center" vertical="center"/>
      <protection locked="0"/>
    </xf>
    <xf numFmtId="20" fontId="22" fillId="5" borderId="16" xfId="0" applyNumberFormat="1" applyFont="1" applyFill="1" applyBorder="1" applyAlignment="1" applyProtection="1">
      <alignment horizontal="center" vertical="center"/>
      <protection locked="0"/>
    </xf>
    <xf numFmtId="176" fontId="8" fillId="0" borderId="77" xfId="0" applyNumberFormat="1" applyFont="1" applyBorder="1" applyAlignment="1">
      <alignment horizontal="center" vertical="center"/>
    </xf>
    <xf numFmtId="176" fontId="8" fillId="0" borderId="16" xfId="0" applyNumberFormat="1" applyFont="1" applyBorder="1" applyAlignment="1">
      <alignment horizontal="center" vertical="center"/>
    </xf>
    <xf numFmtId="0" fontId="5" fillId="0" borderId="94" xfId="0" applyFont="1" applyBorder="1" applyAlignment="1">
      <alignment horizontal="center" vertical="center"/>
    </xf>
    <xf numFmtId="0" fontId="5" fillId="0" borderId="95" xfId="0" applyFont="1" applyBorder="1" applyAlignment="1">
      <alignment horizontal="center" vertical="center"/>
    </xf>
    <xf numFmtId="0" fontId="5" fillId="0" borderId="96" xfId="0" applyFont="1" applyBorder="1" applyAlignment="1">
      <alignment horizontal="center" vertical="center"/>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14" fillId="3" borderId="10"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34"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4" fillId="3" borderId="3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8" fillId="0" borderId="81" xfId="0" applyFont="1" applyBorder="1" applyAlignment="1">
      <alignment horizontal="center" vertical="center"/>
    </xf>
    <xf numFmtId="0" fontId="8" fillId="3" borderId="77" xfId="0" applyFont="1" applyFill="1" applyBorder="1" applyAlignment="1">
      <alignment horizontal="center" vertical="center"/>
    </xf>
    <xf numFmtId="0" fontId="8" fillId="3" borderId="16" xfId="0" applyFont="1" applyFill="1" applyBorder="1" applyAlignment="1">
      <alignment horizontal="center" vertical="center"/>
    </xf>
    <xf numFmtId="0" fontId="23" fillId="2" borderId="0" xfId="0" applyFont="1" applyFill="1" applyAlignment="1" applyProtection="1">
      <alignment horizontal="center" vertical="center"/>
      <protection locked="0"/>
    </xf>
    <xf numFmtId="0" fontId="23" fillId="4" borderId="0" xfId="0" applyFont="1" applyFill="1" applyAlignment="1" applyProtection="1">
      <alignment horizontal="center" vertical="center"/>
      <protection locked="0"/>
    </xf>
    <xf numFmtId="0" fontId="19" fillId="5" borderId="0" xfId="0" applyFont="1" applyFill="1" applyAlignment="1" applyProtection="1">
      <alignment horizontal="center" vertical="center"/>
      <protection locked="0"/>
    </xf>
    <xf numFmtId="0" fontId="7" fillId="0" borderId="0" xfId="0" applyFont="1" applyFill="1" applyAlignment="1">
      <alignment horizontal="center" vertical="center"/>
    </xf>
    <xf numFmtId="0" fontId="23" fillId="5" borderId="0" xfId="0" applyFont="1" applyFill="1" applyAlignment="1" applyProtection="1">
      <alignment horizontal="center" vertical="center"/>
      <protection locked="0"/>
    </xf>
    <xf numFmtId="0" fontId="8" fillId="0" borderId="77" xfId="0" applyFont="1" applyFill="1" applyBorder="1" applyAlignment="1" applyProtection="1">
      <alignment horizontal="center" vertical="center"/>
      <protection locked="0"/>
    </xf>
    <xf numFmtId="0" fontId="8" fillId="0" borderId="28" xfId="0" applyFont="1" applyFill="1" applyBorder="1" applyAlignment="1" applyProtection="1">
      <alignment horizontal="center" vertical="center"/>
      <protection locked="0"/>
    </xf>
    <xf numFmtId="0" fontId="8" fillId="0" borderId="16" xfId="0" applyFont="1" applyFill="1" applyBorder="1" applyAlignment="1" applyProtection="1">
      <alignment horizontal="center" vertical="center"/>
      <protection locked="0"/>
    </xf>
    <xf numFmtId="20" fontId="8" fillId="5" borderId="77"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0" fontId="0" fillId="3" borderId="14" xfId="0" applyFill="1" applyBorder="1" applyAlignment="1">
      <alignment horizontal="center" vertical="center"/>
    </xf>
    <xf numFmtId="57" fontId="5" fillId="5" borderId="39" xfId="0" applyNumberFormat="1" applyFont="1" applyFill="1" applyBorder="1" applyAlignment="1" applyProtection="1">
      <alignment horizontal="center" vertical="center" wrapText="1"/>
      <protection locked="0"/>
    </xf>
    <xf numFmtId="0" fontId="5" fillId="3" borderId="30" xfId="0" applyFont="1" applyFill="1" applyBorder="1" applyAlignment="1">
      <alignment horizontal="center" vertical="center" wrapText="1"/>
    </xf>
    <xf numFmtId="0" fontId="5" fillId="3" borderId="16" xfId="0" applyFont="1" applyFill="1" applyBorder="1" applyAlignment="1">
      <alignment horizontal="center" vertical="center" wrapText="1"/>
    </xf>
    <xf numFmtId="1" fontId="5" fillId="3" borderId="77" xfId="0" applyNumberFormat="1" applyFont="1" applyFill="1" applyBorder="1" applyAlignment="1">
      <alignment horizontal="center" vertical="center" wrapText="1"/>
    </xf>
    <xf numFmtId="1" fontId="5" fillId="3" borderId="29" xfId="0" applyNumberFormat="1" applyFont="1" applyFill="1" applyBorder="1" applyAlignment="1">
      <alignment horizontal="center" vertical="center" wrapText="1"/>
    </xf>
    <xf numFmtId="178" fontId="5" fillId="3" borderId="64" xfId="0" applyNumberFormat="1" applyFont="1" applyFill="1" applyBorder="1" applyAlignment="1">
      <alignment horizontal="center" vertical="center" wrapText="1"/>
    </xf>
    <xf numFmtId="178" fontId="5" fillId="3" borderId="70" xfId="0" applyNumberFormat="1" applyFont="1" applyFill="1" applyBorder="1" applyAlignment="1">
      <alignment horizontal="center" vertical="center" wrapText="1"/>
    </xf>
    <xf numFmtId="178" fontId="5" fillId="3" borderId="75" xfId="0" applyNumberFormat="1" applyFont="1" applyFill="1" applyBorder="1" applyAlignment="1">
      <alignment horizontal="center" vertical="center" wrapText="1"/>
    </xf>
    <xf numFmtId="178" fontId="5" fillId="3" borderId="66" xfId="0" applyNumberFormat="1" applyFont="1" applyFill="1" applyBorder="1" applyAlignment="1">
      <alignment horizontal="center" vertical="center" wrapText="1"/>
    </xf>
    <xf numFmtId="178" fontId="5" fillId="3" borderId="58" xfId="0" applyNumberFormat="1" applyFont="1" applyFill="1" applyBorder="1" applyAlignment="1">
      <alignment horizontal="center" vertical="center" wrapText="1"/>
    </xf>
    <xf numFmtId="178" fontId="5" fillId="3" borderId="71" xfId="0" applyNumberFormat="1" applyFont="1" applyFill="1" applyBorder="1" applyAlignment="1">
      <alignment horizontal="center" vertical="center" wrapText="1"/>
    </xf>
    <xf numFmtId="178" fontId="5" fillId="3" borderId="76" xfId="0" applyNumberFormat="1" applyFont="1" applyFill="1" applyBorder="1" applyAlignment="1">
      <alignment horizontal="center" vertical="center" wrapText="1"/>
    </xf>
    <xf numFmtId="178" fontId="5" fillId="3" borderId="60"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8" xfId="0" applyNumberFormat="1" applyFont="1" applyFill="1" applyBorder="1" applyAlignment="1">
      <alignment horizontal="center" vertical="center" wrapText="1"/>
    </xf>
    <xf numFmtId="178" fontId="5" fillId="3" borderId="109"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32" xfId="0" applyNumberFormat="1" applyFont="1" applyFill="1" applyBorder="1" applyAlignment="1">
      <alignment horizontal="center" vertical="center" wrapText="1"/>
    </xf>
    <xf numFmtId="178" fontId="5" fillId="3" borderId="133" xfId="0" applyNumberFormat="1" applyFont="1" applyFill="1" applyBorder="1" applyAlignment="1">
      <alignment horizontal="center" vertical="center" wrapText="1"/>
    </xf>
    <xf numFmtId="178" fontId="5" fillId="3" borderId="134" xfId="0" applyNumberFormat="1" applyFont="1" applyFill="1" applyBorder="1" applyAlignment="1">
      <alignment horizontal="center" vertical="center" wrapText="1"/>
    </xf>
    <xf numFmtId="178" fontId="5" fillId="3" borderId="135" xfId="0" applyNumberFormat="1" applyFont="1" applyFill="1" applyBorder="1" applyAlignment="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5" fillId="5" borderId="4" xfId="0" applyFont="1" applyFill="1" applyBorder="1" applyAlignment="1" applyProtection="1">
      <alignment horizontal="center" vertical="center" wrapText="1"/>
      <protection locked="0"/>
    </xf>
    <xf numFmtId="0" fontId="5" fillId="5" borderId="5" xfId="0" applyFont="1" applyFill="1" applyBorder="1" applyAlignment="1" applyProtection="1">
      <alignment horizontal="center" vertical="center" wrapText="1"/>
      <protection locked="0"/>
    </xf>
    <xf numFmtId="0" fontId="5" fillId="5" borderId="6" xfId="0" applyFont="1" applyFill="1" applyBorder="1" applyAlignment="1" applyProtection="1">
      <alignment horizontal="center" vertical="center" wrapText="1"/>
      <protection locked="0"/>
    </xf>
    <xf numFmtId="0" fontId="5" fillId="5" borderId="10" xfId="0" applyFont="1" applyFill="1" applyBorder="1" applyAlignment="1" applyProtection="1">
      <alignment horizontal="center" vertical="center" wrapText="1"/>
      <protection locked="0"/>
    </xf>
    <xf numFmtId="0" fontId="5" fillId="2" borderId="49" xfId="0" applyFont="1" applyFill="1" applyBorder="1" applyAlignment="1" applyProtection="1">
      <alignment horizontal="center" vertical="center" wrapText="1"/>
      <protection locked="0"/>
    </xf>
    <xf numFmtId="57" fontId="5" fillId="5" borderId="10" xfId="0" applyNumberFormat="1" applyFont="1" applyFill="1" applyBorder="1" applyAlignment="1" applyProtection="1">
      <alignment horizontal="center" vertical="center" wrapText="1"/>
      <protection locked="0"/>
    </xf>
    <xf numFmtId="0" fontId="5" fillId="5" borderId="35" xfId="0" applyFont="1" applyFill="1" applyBorder="1" applyAlignment="1" applyProtection="1">
      <alignment horizontal="center" vertical="center" wrapText="1"/>
      <protection locked="0"/>
    </xf>
    <xf numFmtId="0" fontId="8" fillId="5" borderId="77"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8" fillId="5" borderId="28" xfId="0" applyFont="1" applyFill="1" applyBorder="1" applyAlignment="1" applyProtection="1">
      <alignment horizontal="center" vertical="center"/>
      <protection locked="0"/>
    </xf>
    <xf numFmtId="178" fontId="5" fillId="3" borderId="128" xfId="0" applyNumberFormat="1" applyFont="1" applyFill="1" applyBorder="1" applyAlignment="1">
      <alignment horizontal="center" vertical="center" wrapText="1"/>
    </xf>
    <xf numFmtId="178" fontId="5" fillId="3" borderId="129" xfId="0" applyNumberFormat="1" applyFont="1" applyFill="1" applyBorder="1" applyAlignment="1">
      <alignment horizontal="center" vertical="center" wrapText="1"/>
    </xf>
    <xf numFmtId="178" fontId="5" fillId="3" borderId="130" xfId="0" applyNumberFormat="1" applyFont="1" applyFill="1" applyBorder="1" applyAlignment="1">
      <alignment horizontal="center" vertical="center" wrapText="1"/>
    </xf>
    <xf numFmtId="178" fontId="5" fillId="3" borderId="131" xfId="0" applyNumberFormat="1" applyFont="1" applyFill="1" applyBorder="1" applyAlignment="1">
      <alignment horizontal="center" vertical="center" wrapText="1"/>
    </xf>
    <xf numFmtId="0" fontId="7" fillId="5"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5" fillId="2" borderId="91" xfId="0" applyFont="1" applyFill="1" applyBorder="1" applyAlignment="1" applyProtection="1">
      <alignment horizontal="center" vertical="center" shrinkToFit="1"/>
      <protection locked="0"/>
    </xf>
    <xf numFmtId="0" fontId="5" fillId="4" borderId="8" xfId="0" applyFont="1" applyFill="1" applyBorder="1" applyAlignment="1" applyProtection="1">
      <alignment horizontal="center" vertical="center" shrinkToFit="1"/>
      <protection locked="0"/>
    </xf>
    <xf numFmtId="0" fontId="5" fillId="4" borderId="90" xfId="0" applyFont="1" applyFill="1" applyBorder="1" applyAlignment="1" applyProtection="1">
      <alignment horizontal="center" vertical="center" shrinkToFit="1"/>
      <protection locked="0"/>
    </xf>
    <xf numFmtId="0" fontId="5" fillId="2" borderId="0" xfId="0" applyFont="1" applyFill="1" applyBorder="1" applyAlignment="1" applyProtection="1">
      <alignment horizontal="center" vertical="center"/>
      <protection locked="0"/>
    </xf>
    <xf numFmtId="0" fontId="5" fillId="4" borderId="0" xfId="0" applyFont="1" applyFill="1" applyBorder="1" applyAlignment="1" applyProtection="1">
      <alignment horizontal="center" vertical="center"/>
      <protection locked="0"/>
    </xf>
    <xf numFmtId="0" fontId="5" fillId="4" borderId="34"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5" fillId="4" borderId="35" xfId="0" applyFont="1" applyFill="1" applyBorder="1" applyAlignment="1" applyProtection="1">
      <alignment horizontal="center" vertical="center"/>
      <protection locked="0"/>
    </xf>
    <xf numFmtId="0" fontId="5" fillId="0" borderId="79" xfId="0" applyFont="1" applyBorder="1" applyAlignment="1">
      <alignment horizontal="left" vertical="center"/>
    </xf>
    <xf numFmtId="0" fontId="5" fillId="0" borderId="80" xfId="0" applyFont="1" applyBorder="1" applyAlignment="1">
      <alignment horizontal="left" vertical="center"/>
    </xf>
    <xf numFmtId="0" fontId="5" fillId="0" borderId="81" xfId="0" applyFont="1" applyBorder="1" applyAlignment="1">
      <alignment horizontal="left" vertical="center"/>
    </xf>
    <xf numFmtId="0" fontId="5" fillId="0" borderId="82" xfId="0" applyFont="1" applyBorder="1" applyAlignment="1">
      <alignment horizontal="left" vertical="center"/>
    </xf>
    <xf numFmtId="0" fontId="5" fillId="0" borderId="0" xfId="0" applyFont="1" applyBorder="1" applyAlignment="1">
      <alignment horizontal="left" vertical="center"/>
    </xf>
    <xf numFmtId="0" fontId="5" fillId="0" borderId="83" xfId="0" applyFont="1" applyBorder="1" applyAlignment="1">
      <alignment horizontal="left" vertical="center"/>
    </xf>
    <xf numFmtId="0" fontId="5" fillId="0" borderId="84" xfId="0" applyFont="1" applyBorder="1" applyAlignment="1">
      <alignment horizontal="left" vertical="center"/>
    </xf>
    <xf numFmtId="0" fontId="5" fillId="0" borderId="85" xfId="0" applyFont="1" applyBorder="1" applyAlignment="1">
      <alignment horizontal="left" vertical="center"/>
    </xf>
    <xf numFmtId="0" fontId="5" fillId="0" borderId="86" xfId="0" applyFont="1" applyBorder="1" applyAlignment="1">
      <alignment horizontal="left" vertical="center"/>
    </xf>
    <xf numFmtId="0" fontId="0" fillId="3" borderId="94" xfId="0" applyFill="1" applyBorder="1" applyAlignment="1">
      <alignment horizontal="center" vertical="center"/>
    </xf>
    <xf numFmtId="0" fontId="0" fillId="3" borderId="95" xfId="0" applyFill="1" applyBorder="1" applyAlignment="1">
      <alignment horizontal="center" vertical="center"/>
    </xf>
    <xf numFmtId="0" fontId="0" fillId="3" borderId="96"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657225</xdr:colOff>
      <xdr:row>87</xdr:row>
      <xdr:rowOff>57150</xdr:rowOff>
    </xdr:from>
    <xdr:to>
      <xdr:col>9</xdr:col>
      <xdr:colOff>609600</xdr:colOff>
      <xdr:row>97</xdr:row>
      <xdr:rowOff>133350</xdr:rowOff>
    </xdr:to>
    <xdr:pic>
      <xdr:nvPicPr>
        <xdr:cNvPr id="3" name="図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18440400"/>
          <a:ext cx="8229600" cy="2266950"/>
        </a:xfrm>
        <a:prstGeom prst="rect">
          <a:avLst/>
        </a:prstGeom>
        <a:noFill/>
        <a:ln>
          <a:noFill/>
        </a:ln>
      </xdr:spPr>
    </xdr:pic>
    <xdr:clientData/>
  </xdr:twoCellAnchor>
  <xdr:twoCellAnchor editAs="oneCell">
    <xdr:from>
      <xdr:col>2</xdr:col>
      <xdr:colOff>0</xdr:colOff>
      <xdr:row>77</xdr:row>
      <xdr:rowOff>76200</xdr:rowOff>
    </xdr:from>
    <xdr:to>
      <xdr:col>9</xdr:col>
      <xdr:colOff>514350</xdr:colOff>
      <xdr:row>84</xdr:row>
      <xdr:rowOff>142875</xdr:rowOff>
    </xdr:to>
    <xdr:pic>
      <xdr:nvPicPr>
        <xdr:cNvPr id="5" name="図 4"/>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8675" y="17802225"/>
          <a:ext cx="8105775" cy="16002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238125</xdr:colOff>
      <xdr:row>21</xdr:row>
      <xdr:rowOff>19050</xdr:rowOff>
    </xdr:from>
    <xdr:to>
      <xdr:col>21</xdr:col>
      <xdr:colOff>495300</xdr:colOff>
      <xdr:row>31</xdr:row>
      <xdr:rowOff>190500</xdr:rowOff>
    </xdr:to>
    <xdr:sp macro="" textlink="">
      <xdr:nvSpPr>
        <xdr:cNvPr id="4" name="右中かっこ 3"/>
        <xdr:cNvSpPr/>
      </xdr:nvSpPr>
      <xdr:spPr>
        <a:xfrm>
          <a:off x="15478125" y="5019675"/>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23</xdr:row>
      <xdr:rowOff>190500</xdr:rowOff>
    </xdr:from>
    <xdr:to>
      <xdr:col>29</xdr:col>
      <xdr:colOff>28575</xdr:colOff>
      <xdr:row>29</xdr:row>
      <xdr:rowOff>66675</xdr:rowOff>
    </xdr:to>
    <xdr:sp macro="" textlink="">
      <xdr:nvSpPr>
        <xdr:cNvPr id="5" name="正方形/長方形 4"/>
        <xdr:cNvSpPr/>
      </xdr:nvSpPr>
      <xdr:spPr>
        <a:xfrm>
          <a:off x="16078200" y="5667375"/>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238125</xdr:colOff>
      <xdr:row>21</xdr:row>
      <xdr:rowOff>19050</xdr:rowOff>
    </xdr:from>
    <xdr:to>
      <xdr:col>21</xdr:col>
      <xdr:colOff>495300</xdr:colOff>
      <xdr:row>31</xdr:row>
      <xdr:rowOff>190500</xdr:rowOff>
    </xdr:to>
    <xdr:sp macro="" textlink="">
      <xdr:nvSpPr>
        <xdr:cNvPr id="4" name="右中かっこ 3"/>
        <xdr:cNvSpPr/>
      </xdr:nvSpPr>
      <xdr:spPr>
        <a:xfrm>
          <a:off x="15478125" y="5019675"/>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23</xdr:row>
      <xdr:rowOff>190500</xdr:rowOff>
    </xdr:from>
    <xdr:to>
      <xdr:col>29</xdr:col>
      <xdr:colOff>28575</xdr:colOff>
      <xdr:row>29</xdr:row>
      <xdr:rowOff>66675</xdr:rowOff>
    </xdr:to>
    <xdr:sp macro="" textlink="">
      <xdr:nvSpPr>
        <xdr:cNvPr id="5" name="正方形/長方形 4"/>
        <xdr:cNvSpPr/>
      </xdr:nvSpPr>
      <xdr:spPr>
        <a:xfrm>
          <a:off x="16078200" y="5667375"/>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sheetPr>
  <dimension ref="B1:BS114"/>
  <sheetViews>
    <sheetView zoomScale="85" zoomScaleNormal="85" workbookViewId="0">
      <selection activeCell="K86" sqref="K86"/>
    </sheetView>
  </sheetViews>
  <sheetFormatPr defaultRowHeight="18.75" x14ac:dyDescent="0.4"/>
  <cols>
    <col min="1" max="1" width="1.875" style="46" customWidth="1"/>
    <col min="2" max="3" width="9" style="46"/>
    <col min="4" max="4" width="45.625" style="46" customWidth="1"/>
    <col min="5" max="16384" width="9" style="46"/>
  </cols>
  <sheetData>
    <row r="1" spans="2:11" x14ac:dyDescent="0.4">
      <c r="D1" s="121"/>
      <c r="E1" s="121"/>
      <c r="F1" s="121"/>
    </row>
    <row r="2" spans="2:11" s="93" customFormat="1" ht="20.25" customHeight="1" x14ac:dyDescent="0.4">
      <c r="B2" s="123" t="s">
        <v>156</v>
      </c>
      <c r="C2" s="123"/>
      <c r="D2" s="121"/>
      <c r="E2" s="121"/>
      <c r="F2" s="121"/>
    </row>
    <row r="3" spans="2:11" s="93" customFormat="1" ht="20.25" customHeight="1" x14ac:dyDescent="0.4">
      <c r="B3" s="123"/>
      <c r="C3" s="123"/>
      <c r="D3" s="121"/>
      <c r="E3" s="121"/>
      <c r="F3" s="121"/>
    </row>
    <row r="4" spans="2:11" s="127" customFormat="1" ht="20.25" customHeight="1" x14ac:dyDescent="0.4">
      <c r="B4" s="199"/>
      <c r="C4" s="121" t="s">
        <v>214</v>
      </c>
      <c r="D4" s="121"/>
      <c r="F4" s="227" t="s">
        <v>215</v>
      </c>
      <c r="G4" s="227"/>
      <c r="H4" s="227"/>
      <c r="I4" s="227"/>
      <c r="J4" s="227"/>
      <c r="K4" s="227"/>
    </row>
    <row r="5" spans="2:11" s="127" customFormat="1" ht="20.25" customHeight="1" x14ac:dyDescent="0.4">
      <c r="B5" s="200"/>
      <c r="C5" s="121" t="s">
        <v>216</v>
      </c>
      <c r="D5" s="121"/>
      <c r="F5" s="227"/>
      <c r="G5" s="227"/>
      <c r="H5" s="227"/>
      <c r="I5" s="227"/>
      <c r="J5" s="227"/>
      <c r="K5" s="227"/>
    </row>
    <row r="6" spans="2:11" s="127" customFormat="1" ht="20.25" customHeight="1" x14ac:dyDescent="0.4">
      <c r="B6" s="205"/>
      <c r="C6" s="121"/>
      <c r="D6" s="121"/>
      <c r="F6" s="204"/>
      <c r="G6" s="204"/>
      <c r="H6" s="204"/>
      <c r="I6" s="204"/>
      <c r="J6" s="204"/>
      <c r="K6" s="204"/>
    </row>
    <row r="7" spans="2:11" s="93" customFormat="1" ht="20.25" customHeight="1" x14ac:dyDescent="0.4">
      <c r="B7" s="122" t="s">
        <v>206</v>
      </c>
      <c r="C7" s="121"/>
      <c r="D7" s="121"/>
      <c r="E7" s="135"/>
      <c r="F7" s="136"/>
    </row>
    <row r="8" spans="2:11" s="93" customFormat="1" ht="20.25" customHeight="1" x14ac:dyDescent="0.4">
      <c r="B8" s="226"/>
      <c r="C8" s="123"/>
      <c r="D8" s="121"/>
      <c r="E8" s="135"/>
      <c r="F8" s="136"/>
    </row>
    <row r="9" spans="2:11" s="93" customFormat="1" ht="20.25" customHeight="1" x14ac:dyDescent="0.4">
      <c r="B9" s="121" t="s">
        <v>157</v>
      </c>
      <c r="C9" s="123"/>
      <c r="D9" s="121"/>
      <c r="E9" s="135"/>
      <c r="F9" s="136"/>
    </row>
    <row r="10" spans="2:11" s="93" customFormat="1" ht="20.25" customHeight="1" x14ac:dyDescent="0.4">
      <c r="B10" s="123"/>
      <c r="C10" s="123"/>
      <c r="D10" s="121"/>
      <c r="E10" s="121"/>
      <c r="F10" s="121"/>
    </row>
    <row r="11" spans="2:11" s="93" customFormat="1" ht="20.25" customHeight="1" x14ac:dyDescent="0.4">
      <c r="B11" s="121" t="s">
        <v>250</v>
      </c>
      <c r="C11" s="123"/>
      <c r="D11" s="121"/>
      <c r="E11" s="121"/>
      <c r="F11" s="121"/>
    </row>
    <row r="12" spans="2:11" s="93" customFormat="1" ht="20.25" customHeight="1" x14ac:dyDescent="0.4">
      <c r="B12" s="121" t="s">
        <v>251</v>
      </c>
      <c r="C12" s="123"/>
      <c r="D12" s="121"/>
      <c r="E12" s="121"/>
      <c r="F12" s="121"/>
    </row>
    <row r="13" spans="2:11" s="93" customFormat="1" ht="20.25" customHeight="1" x14ac:dyDescent="0.4">
      <c r="B13" s="121"/>
      <c r="C13" s="123"/>
      <c r="D13" s="121"/>
    </row>
    <row r="14" spans="2:11" s="93" customFormat="1" ht="20.25" customHeight="1" x14ac:dyDescent="0.4">
      <c r="B14" s="121" t="s">
        <v>159</v>
      </c>
      <c r="C14" s="123"/>
      <c r="D14" s="121"/>
    </row>
    <row r="15" spans="2:11" s="93" customFormat="1" ht="20.25" customHeight="1" x14ac:dyDescent="0.4">
      <c r="B15" s="121"/>
      <c r="C15" s="123"/>
      <c r="D15" s="121"/>
    </row>
    <row r="16" spans="2:11" s="93" customFormat="1" ht="20.25" customHeight="1" x14ac:dyDescent="0.4">
      <c r="B16" s="121" t="s">
        <v>158</v>
      </c>
      <c r="C16" s="123"/>
      <c r="D16" s="121"/>
    </row>
    <row r="17" spans="2:4" s="93" customFormat="1" ht="20.25" customHeight="1" x14ac:dyDescent="0.4">
      <c r="B17" s="123"/>
      <c r="C17" s="123"/>
      <c r="D17" s="121"/>
    </row>
    <row r="18" spans="2:4" s="93" customFormat="1" ht="20.25" customHeight="1" x14ac:dyDescent="0.4">
      <c r="B18" s="121" t="s">
        <v>160</v>
      </c>
      <c r="C18" s="123"/>
      <c r="D18" s="121"/>
    </row>
    <row r="19" spans="2:4" s="93" customFormat="1" ht="20.25" customHeight="1" x14ac:dyDescent="0.4">
      <c r="B19" s="123"/>
      <c r="C19" s="123"/>
      <c r="D19" s="121"/>
    </row>
    <row r="20" spans="2:4" s="93" customFormat="1" ht="20.25" customHeight="1" x14ac:dyDescent="0.4">
      <c r="B20" s="121" t="s">
        <v>161</v>
      </c>
      <c r="C20" s="123"/>
      <c r="D20" s="121"/>
    </row>
    <row r="21" spans="2:4" s="93" customFormat="1" ht="20.25" customHeight="1" x14ac:dyDescent="0.4">
      <c r="B21" s="123"/>
      <c r="C21" s="123"/>
      <c r="D21" s="121"/>
    </row>
    <row r="22" spans="2:4" s="93" customFormat="1" ht="20.25" customHeight="1" x14ac:dyDescent="0.4">
      <c r="B22" s="121" t="s">
        <v>162</v>
      </c>
      <c r="C22" s="123"/>
      <c r="D22" s="121"/>
    </row>
    <row r="23" spans="2:4" s="93" customFormat="1" ht="20.25" customHeight="1" x14ac:dyDescent="0.4">
      <c r="B23" s="123"/>
      <c r="C23" s="123"/>
      <c r="D23" s="121"/>
    </row>
    <row r="24" spans="2:4" s="93" customFormat="1" ht="17.25" customHeight="1" x14ac:dyDescent="0.4">
      <c r="B24" s="121" t="s">
        <v>170</v>
      </c>
      <c r="C24" s="121"/>
      <c r="D24" s="121"/>
    </row>
    <row r="25" spans="2:4" s="93" customFormat="1" ht="17.25" customHeight="1" x14ac:dyDescent="0.4">
      <c r="B25" s="121" t="s">
        <v>163</v>
      </c>
      <c r="C25" s="121"/>
      <c r="D25" s="121"/>
    </row>
    <row r="26" spans="2:4" s="93" customFormat="1" ht="17.25" customHeight="1" x14ac:dyDescent="0.4">
      <c r="B26" s="121"/>
      <c r="C26" s="121"/>
      <c r="D26" s="121"/>
    </row>
    <row r="27" spans="2:4" s="93" customFormat="1" ht="17.25" customHeight="1" x14ac:dyDescent="0.4">
      <c r="B27" s="121"/>
      <c r="C27" s="77" t="s">
        <v>123</v>
      </c>
      <c r="D27" s="77" t="s">
        <v>3</v>
      </c>
    </row>
    <row r="28" spans="2:4" s="93" customFormat="1" ht="17.25" customHeight="1" x14ac:dyDescent="0.4">
      <c r="B28" s="121"/>
      <c r="C28" s="77">
        <v>1</v>
      </c>
      <c r="D28" s="124" t="s">
        <v>4</v>
      </c>
    </row>
    <row r="29" spans="2:4" s="93" customFormat="1" ht="17.25" customHeight="1" x14ac:dyDescent="0.4">
      <c r="B29" s="121"/>
      <c r="C29" s="77">
        <v>2</v>
      </c>
      <c r="D29" s="124" t="s">
        <v>73</v>
      </c>
    </row>
    <row r="30" spans="2:4" s="93" customFormat="1" ht="17.25" customHeight="1" x14ac:dyDescent="0.4">
      <c r="B30" s="121"/>
      <c r="C30" s="77">
        <v>3</v>
      </c>
      <c r="D30" s="124" t="s">
        <v>5</v>
      </c>
    </row>
    <row r="31" spans="2:4" s="93" customFormat="1" ht="17.25" customHeight="1" x14ac:dyDescent="0.4">
      <c r="B31" s="121"/>
      <c r="C31" s="77">
        <v>4</v>
      </c>
      <c r="D31" s="124" t="s">
        <v>164</v>
      </c>
    </row>
    <row r="32" spans="2:4" s="93" customFormat="1" ht="17.25" customHeight="1" x14ac:dyDescent="0.4">
      <c r="B32" s="121"/>
      <c r="C32" s="77">
        <v>5</v>
      </c>
      <c r="D32" s="124" t="s">
        <v>165</v>
      </c>
    </row>
    <row r="33" spans="2:25" s="93" customFormat="1" ht="17.25" customHeight="1" x14ac:dyDescent="0.4">
      <c r="B33" s="121"/>
      <c r="C33" s="135"/>
      <c r="D33" s="136"/>
    </row>
    <row r="34" spans="2:25" s="93" customFormat="1" ht="17.25" customHeight="1" x14ac:dyDescent="0.4">
      <c r="B34" s="121" t="s">
        <v>171</v>
      </c>
      <c r="C34" s="121"/>
      <c r="D34" s="121"/>
      <c r="E34" s="127"/>
      <c r="F34" s="127"/>
    </row>
    <row r="35" spans="2:25" s="93" customFormat="1" ht="17.25" customHeight="1" x14ac:dyDescent="0.4">
      <c r="B35" s="121" t="s">
        <v>166</v>
      </c>
      <c r="C35" s="121"/>
      <c r="D35" s="121"/>
      <c r="E35" s="127"/>
      <c r="F35" s="127"/>
    </row>
    <row r="36" spans="2:25" s="93" customFormat="1" ht="17.25" customHeight="1" x14ac:dyDescent="0.4">
      <c r="B36" s="121"/>
      <c r="C36" s="121"/>
      <c r="D36" s="121"/>
      <c r="E36" s="127"/>
      <c r="F36" s="127"/>
      <c r="G36" s="126"/>
      <c r="H36" s="126"/>
      <c r="J36" s="126"/>
      <c r="K36" s="126"/>
      <c r="L36" s="126"/>
      <c r="M36" s="126"/>
      <c r="N36" s="126"/>
      <c r="O36" s="126"/>
      <c r="R36" s="126"/>
      <c r="S36" s="126"/>
      <c r="T36" s="126"/>
      <c r="W36" s="126"/>
      <c r="X36" s="126"/>
      <c r="Y36" s="126"/>
    </row>
    <row r="37" spans="2:25" s="93" customFormat="1" ht="17.25" customHeight="1" x14ac:dyDescent="0.4">
      <c r="B37" s="121"/>
      <c r="C37" s="77" t="s">
        <v>7</v>
      </c>
      <c r="D37" s="77" t="s">
        <v>8</v>
      </c>
      <c r="E37" s="127"/>
      <c r="F37" s="127"/>
      <c r="G37" s="126"/>
      <c r="H37" s="126"/>
      <c r="J37" s="126"/>
      <c r="K37" s="126"/>
      <c r="L37" s="126"/>
      <c r="M37" s="126"/>
      <c r="N37" s="126"/>
      <c r="O37" s="126"/>
      <c r="R37" s="126"/>
      <c r="S37" s="126"/>
      <c r="T37" s="126"/>
      <c r="W37" s="126"/>
      <c r="X37" s="126"/>
      <c r="Y37" s="126"/>
    </row>
    <row r="38" spans="2:25" s="93" customFormat="1" ht="17.25" customHeight="1" x14ac:dyDescent="0.4">
      <c r="B38" s="121"/>
      <c r="C38" s="77" t="s">
        <v>9</v>
      </c>
      <c r="D38" s="124" t="s">
        <v>167</v>
      </c>
      <c r="E38" s="127"/>
      <c r="F38" s="127"/>
      <c r="G38" s="126"/>
      <c r="H38" s="126"/>
      <c r="J38" s="126"/>
      <c r="K38" s="126"/>
      <c r="L38" s="126"/>
      <c r="M38" s="126"/>
      <c r="N38" s="126"/>
      <c r="O38" s="126"/>
      <c r="R38" s="126"/>
      <c r="S38" s="126"/>
      <c r="T38" s="126"/>
      <c r="W38" s="126"/>
      <c r="X38" s="126"/>
      <c r="Y38" s="126"/>
    </row>
    <row r="39" spans="2:25" s="93" customFormat="1" ht="17.25" customHeight="1" x14ac:dyDescent="0.4">
      <c r="B39" s="121"/>
      <c r="C39" s="77" t="s">
        <v>10</v>
      </c>
      <c r="D39" s="124" t="s">
        <v>168</v>
      </c>
      <c r="E39" s="127"/>
      <c r="F39" s="127"/>
      <c r="G39" s="126"/>
      <c r="H39" s="126"/>
      <c r="J39" s="126"/>
      <c r="K39" s="126"/>
      <c r="L39" s="126"/>
      <c r="M39" s="126"/>
      <c r="N39" s="126"/>
      <c r="O39" s="126"/>
      <c r="R39" s="126"/>
      <c r="S39" s="126"/>
      <c r="T39" s="126"/>
      <c r="W39" s="126"/>
      <c r="X39" s="126"/>
      <c r="Y39" s="126"/>
    </row>
    <row r="40" spans="2:25" s="93" customFormat="1" ht="17.25" customHeight="1" x14ac:dyDescent="0.4">
      <c r="B40" s="121"/>
      <c r="C40" s="77" t="s">
        <v>11</v>
      </c>
      <c r="D40" s="124" t="s">
        <v>169</v>
      </c>
      <c r="E40" s="127"/>
      <c r="F40" s="127"/>
      <c r="G40" s="126"/>
      <c r="H40" s="126"/>
      <c r="J40" s="126"/>
      <c r="K40" s="126"/>
      <c r="L40" s="126"/>
      <c r="M40" s="126"/>
      <c r="N40" s="126"/>
      <c r="O40" s="126"/>
      <c r="R40" s="126"/>
      <c r="S40" s="126"/>
      <c r="T40" s="126"/>
      <c r="W40" s="126"/>
      <c r="X40" s="126"/>
      <c r="Y40" s="126"/>
    </row>
    <row r="41" spans="2:25" s="93" customFormat="1" ht="17.25" customHeight="1" x14ac:dyDescent="0.4">
      <c r="B41" s="121"/>
      <c r="C41" s="77" t="s">
        <v>12</v>
      </c>
      <c r="D41" s="124" t="s">
        <v>207</v>
      </c>
      <c r="E41" s="127"/>
      <c r="F41" s="127"/>
      <c r="G41" s="126"/>
      <c r="H41" s="126"/>
      <c r="J41" s="126"/>
      <c r="K41" s="126"/>
      <c r="L41" s="126"/>
      <c r="M41" s="126"/>
      <c r="N41" s="126"/>
      <c r="O41" s="126"/>
      <c r="R41" s="126"/>
      <c r="S41" s="126"/>
      <c r="T41" s="126"/>
      <c r="W41" s="126"/>
      <c r="X41" s="126"/>
      <c r="Y41" s="126"/>
    </row>
    <row r="42" spans="2:25" s="93" customFormat="1" ht="17.25" customHeight="1" x14ac:dyDescent="0.4">
      <c r="B42" s="121"/>
      <c r="C42" s="121"/>
      <c r="D42" s="121"/>
      <c r="E42" s="127"/>
      <c r="F42" s="127"/>
      <c r="G42" s="126"/>
      <c r="H42" s="126"/>
      <c r="J42" s="126"/>
      <c r="K42" s="126"/>
      <c r="L42" s="126"/>
      <c r="M42" s="126"/>
      <c r="N42" s="126"/>
      <c r="O42" s="126"/>
      <c r="R42" s="126"/>
      <c r="S42" s="126"/>
      <c r="T42" s="126"/>
      <c r="W42" s="126"/>
      <c r="X42" s="126"/>
      <c r="Y42" s="126"/>
    </row>
    <row r="43" spans="2:25" s="93" customFormat="1" ht="17.25" customHeight="1" x14ac:dyDescent="0.4">
      <c r="B43" s="121"/>
      <c r="C43" s="125" t="s">
        <v>13</v>
      </c>
      <c r="D43" s="121"/>
      <c r="E43" s="127"/>
      <c r="F43" s="127"/>
      <c r="G43" s="126"/>
      <c r="H43" s="126"/>
      <c r="J43" s="126"/>
      <c r="K43" s="126"/>
      <c r="L43" s="126"/>
      <c r="M43" s="126"/>
      <c r="N43" s="126"/>
      <c r="O43" s="126"/>
      <c r="R43" s="126"/>
      <c r="S43" s="126"/>
      <c r="T43" s="126"/>
      <c r="W43" s="126"/>
      <c r="X43" s="126"/>
      <c r="Y43" s="126"/>
    </row>
    <row r="44" spans="2:25" s="93" customFormat="1" ht="17.25" customHeight="1" x14ac:dyDescent="0.4">
      <c r="B44" s="127"/>
      <c r="C44" s="121" t="s">
        <v>225</v>
      </c>
      <c r="D44" s="127"/>
      <c r="E44" s="127"/>
      <c r="F44" s="125"/>
      <c r="G44" s="126"/>
      <c r="H44" s="126"/>
      <c r="J44" s="126"/>
      <c r="K44" s="126"/>
      <c r="L44" s="126"/>
      <c r="M44" s="126"/>
      <c r="N44" s="126"/>
      <c r="O44" s="126"/>
      <c r="R44" s="126"/>
      <c r="S44" s="126"/>
      <c r="T44" s="126"/>
      <c r="W44" s="126"/>
      <c r="X44" s="126"/>
      <c r="Y44" s="126"/>
    </row>
    <row r="45" spans="2:25" s="93" customFormat="1" ht="17.25" customHeight="1" x14ac:dyDescent="0.4">
      <c r="B45" s="127"/>
      <c r="C45" s="121" t="s">
        <v>226</v>
      </c>
      <c r="D45" s="127"/>
      <c r="E45" s="127"/>
      <c r="F45" s="125"/>
      <c r="G45" s="126"/>
      <c r="H45" s="126"/>
      <c r="J45" s="126"/>
      <c r="K45" s="126"/>
      <c r="L45" s="126"/>
      <c r="M45" s="126"/>
      <c r="N45" s="126"/>
      <c r="O45" s="126"/>
      <c r="R45" s="126"/>
      <c r="S45" s="126"/>
      <c r="T45" s="126"/>
      <c r="W45" s="126"/>
      <c r="X45" s="126"/>
      <c r="Y45" s="126"/>
    </row>
    <row r="46" spans="2:25" s="93" customFormat="1" ht="17.25" customHeight="1" x14ac:dyDescent="0.4">
      <c r="B46" s="127"/>
      <c r="C46" s="121" t="s">
        <v>227</v>
      </c>
      <c r="D46" s="127"/>
      <c r="E46" s="127"/>
      <c r="F46" s="121"/>
      <c r="G46" s="126"/>
      <c r="H46" s="126"/>
      <c r="J46" s="126"/>
      <c r="K46" s="126"/>
      <c r="L46" s="126"/>
      <c r="M46" s="126"/>
      <c r="N46" s="126"/>
      <c r="O46" s="126"/>
      <c r="R46" s="126"/>
      <c r="S46" s="126"/>
      <c r="T46" s="126"/>
      <c r="W46" s="126"/>
      <c r="X46" s="126"/>
      <c r="Y46" s="126"/>
    </row>
    <row r="47" spans="2:25" s="93" customFormat="1" ht="17.25" customHeight="1" x14ac:dyDescent="0.4">
      <c r="B47" s="121"/>
      <c r="C47" s="121" t="s">
        <v>228</v>
      </c>
      <c r="D47" s="121"/>
      <c r="E47" s="125"/>
      <c r="F47" s="126"/>
      <c r="G47" s="126"/>
      <c r="H47" s="126"/>
      <c r="J47" s="126"/>
      <c r="K47" s="126"/>
      <c r="L47" s="126"/>
      <c r="M47" s="126"/>
      <c r="N47" s="126"/>
      <c r="O47" s="126"/>
      <c r="R47" s="126"/>
      <c r="S47" s="126"/>
      <c r="T47" s="126"/>
      <c r="W47" s="126"/>
      <c r="X47" s="126"/>
      <c r="Y47" s="126"/>
    </row>
    <row r="48" spans="2:25" s="93" customFormat="1" ht="17.25" customHeight="1" x14ac:dyDescent="0.4">
      <c r="B48" s="121"/>
      <c r="C48" s="121"/>
      <c r="D48" s="121"/>
      <c r="E48" s="125"/>
      <c r="F48" s="126"/>
      <c r="G48" s="126"/>
      <c r="H48" s="126"/>
      <c r="J48" s="126"/>
      <c r="K48" s="126"/>
      <c r="L48" s="126"/>
      <c r="M48" s="126"/>
      <c r="N48" s="126"/>
      <c r="O48" s="126"/>
      <c r="R48" s="126"/>
      <c r="S48" s="126"/>
      <c r="T48" s="126"/>
      <c r="W48" s="126"/>
      <c r="X48" s="126"/>
      <c r="Y48" s="126"/>
    </row>
    <row r="49" spans="2:51" s="93" customFormat="1" ht="17.25" customHeight="1" x14ac:dyDescent="0.4">
      <c r="B49" s="121" t="s">
        <v>173</v>
      </c>
      <c r="C49" s="121"/>
      <c r="D49" s="121"/>
    </row>
    <row r="50" spans="2:51" s="93" customFormat="1" ht="17.25" customHeight="1" x14ac:dyDescent="0.4">
      <c r="B50" s="121" t="s">
        <v>172</v>
      </c>
      <c r="C50" s="121"/>
      <c r="D50" s="121"/>
      <c r="AH50" s="56"/>
      <c r="AI50" s="56"/>
      <c r="AJ50" s="56"/>
      <c r="AK50" s="56"/>
      <c r="AL50" s="56"/>
      <c r="AM50" s="56"/>
      <c r="AN50" s="56"/>
      <c r="AO50" s="56"/>
      <c r="AP50" s="56"/>
      <c r="AQ50" s="56"/>
      <c r="AR50" s="56"/>
      <c r="AS50" s="56"/>
    </row>
    <row r="51" spans="2:51" s="93" customFormat="1" ht="17.25" customHeight="1" x14ac:dyDescent="0.4">
      <c r="B51" s="137" t="s">
        <v>238</v>
      </c>
      <c r="C51" s="127"/>
      <c r="D51" s="127"/>
      <c r="E51" s="55"/>
      <c r="F51" s="55"/>
      <c r="G51" s="55"/>
      <c r="H51" s="55"/>
      <c r="I51" s="55"/>
      <c r="J51" s="55"/>
      <c r="K51" s="55"/>
      <c r="L51" s="55"/>
      <c r="M51" s="55"/>
      <c r="N51" s="55"/>
      <c r="O51" s="128"/>
      <c r="P51" s="128"/>
      <c r="Q51" s="55"/>
      <c r="R51" s="128"/>
      <c r="S51" s="55"/>
      <c r="T51" s="55"/>
      <c r="U51" s="128"/>
      <c r="V51" s="56"/>
      <c r="W51" s="56"/>
      <c r="X51" s="56"/>
      <c r="Y51" s="55"/>
      <c r="Z51" s="55"/>
      <c r="AA51" s="55"/>
      <c r="AB51" s="55"/>
      <c r="AC51" s="56"/>
      <c r="AD51" s="55"/>
      <c r="AE51" s="128"/>
      <c r="AF51" s="128"/>
      <c r="AG51" s="128"/>
      <c r="AH51" s="128"/>
      <c r="AI51" s="129"/>
      <c r="AJ51" s="128"/>
      <c r="AK51" s="128"/>
      <c r="AL51" s="128"/>
      <c r="AM51" s="128"/>
      <c r="AN51" s="128"/>
      <c r="AO51" s="128"/>
      <c r="AP51" s="128"/>
      <c r="AQ51" s="128"/>
      <c r="AR51" s="128"/>
      <c r="AS51" s="128"/>
      <c r="AT51" s="128"/>
      <c r="AU51" s="128"/>
      <c r="AV51" s="128"/>
      <c r="AW51" s="128"/>
      <c r="AX51" s="128"/>
      <c r="AY51" s="129"/>
    </row>
    <row r="52" spans="2:51" s="93" customFormat="1" ht="17.25" customHeight="1" x14ac:dyDescent="0.4">
      <c r="F52" s="56"/>
    </row>
    <row r="53" spans="2:51" s="93" customFormat="1" ht="17.25" customHeight="1" x14ac:dyDescent="0.4">
      <c r="B53" s="121" t="s">
        <v>174</v>
      </c>
      <c r="C53" s="121"/>
    </row>
    <row r="54" spans="2:51" s="93" customFormat="1" ht="17.25" customHeight="1" x14ac:dyDescent="0.4">
      <c r="B54" s="121"/>
      <c r="C54" s="121"/>
    </row>
    <row r="55" spans="2:51" s="93" customFormat="1" ht="17.25" customHeight="1" x14ac:dyDescent="0.4">
      <c r="B55" s="121" t="s">
        <v>243</v>
      </c>
      <c r="C55" s="121"/>
    </row>
    <row r="56" spans="2:51" s="93" customFormat="1" ht="17.25" customHeight="1" x14ac:dyDescent="0.4">
      <c r="B56" s="121" t="s">
        <v>239</v>
      </c>
      <c r="C56" s="121"/>
    </row>
    <row r="57" spans="2:51" s="93" customFormat="1" ht="17.25" customHeight="1" x14ac:dyDescent="0.4">
      <c r="B57" s="121"/>
      <c r="C57" s="121"/>
    </row>
    <row r="58" spans="2:51" s="93" customFormat="1" ht="17.25" customHeight="1" x14ac:dyDescent="0.4">
      <c r="B58" s="121" t="s">
        <v>232</v>
      </c>
      <c r="C58" s="121"/>
    </row>
    <row r="59" spans="2:51" s="93" customFormat="1" ht="17.25" customHeight="1" x14ac:dyDescent="0.4">
      <c r="B59" s="121" t="s">
        <v>240</v>
      </c>
      <c r="C59" s="121"/>
    </row>
    <row r="60" spans="2:51" s="93" customFormat="1" ht="17.25" customHeight="1" x14ac:dyDescent="0.4">
      <c r="B60" s="121" t="s">
        <v>241</v>
      </c>
      <c r="C60" s="121"/>
    </row>
    <row r="61" spans="2:51" s="93" customFormat="1" ht="17.25" customHeight="1" x14ac:dyDescent="0.4">
      <c r="B61" s="121"/>
      <c r="C61" s="121"/>
    </row>
    <row r="62" spans="2:51" s="93" customFormat="1" ht="17.25" customHeight="1" x14ac:dyDescent="0.4">
      <c r="B62" s="121" t="s">
        <v>233</v>
      </c>
      <c r="C62" s="121"/>
    </row>
    <row r="63" spans="2:51" s="93" customFormat="1" ht="17.25" customHeight="1" x14ac:dyDescent="0.4">
      <c r="B63" s="121" t="s">
        <v>234</v>
      </c>
      <c r="C63" s="121"/>
    </row>
    <row r="64" spans="2:51" s="93" customFormat="1" ht="17.25" customHeight="1" x14ac:dyDescent="0.4">
      <c r="B64" s="121" t="s">
        <v>242</v>
      </c>
      <c r="C64" s="121"/>
    </row>
    <row r="65" spans="2:4" s="93" customFormat="1" ht="17.25" customHeight="1" x14ac:dyDescent="0.4">
      <c r="B65" s="121"/>
      <c r="C65" s="121"/>
    </row>
    <row r="66" spans="2:4" s="93" customFormat="1" ht="17.25" customHeight="1" x14ac:dyDescent="0.4">
      <c r="B66" s="121" t="s">
        <v>176</v>
      </c>
      <c r="C66" s="121"/>
    </row>
    <row r="67" spans="2:4" s="93" customFormat="1" ht="17.25" customHeight="1" x14ac:dyDescent="0.4">
      <c r="B67" s="121" t="s">
        <v>175</v>
      </c>
      <c r="C67" s="121"/>
    </row>
    <row r="68" spans="2:4" s="93" customFormat="1" ht="17.25" customHeight="1" x14ac:dyDescent="0.4">
      <c r="B68" s="121"/>
      <c r="C68" s="121"/>
    </row>
    <row r="69" spans="2:4" s="93" customFormat="1" ht="17.25" customHeight="1" x14ac:dyDescent="0.4">
      <c r="B69" s="121" t="s">
        <v>177</v>
      </c>
      <c r="C69" s="121"/>
      <c r="D69" s="121"/>
    </row>
    <row r="70" spans="2:4" s="93" customFormat="1" ht="17.25" customHeight="1" x14ac:dyDescent="0.4">
      <c r="B70" s="121"/>
      <c r="C70" s="121"/>
      <c r="D70" s="121"/>
    </row>
    <row r="71" spans="2:4" s="93" customFormat="1" ht="17.25" customHeight="1" x14ac:dyDescent="0.4">
      <c r="B71" s="127" t="s">
        <v>229</v>
      </c>
      <c r="C71" s="127"/>
      <c r="D71" s="121"/>
    </row>
    <row r="72" spans="2:4" s="93" customFormat="1" ht="17.25" customHeight="1" x14ac:dyDescent="0.4">
      <c r="B72" s="127" t="s">
        <v>230</v>
      </c>
      <c r="C72" s="127"/>
      <c r="D72" s="121"/>
    </row>
    <row r="73" spans="2:4" s="93" customFormat="1" ht="17.25" customHeight="1" x14ac:dyDescent="0.4">
      <c r="B73" s="127" t="s">
        <v>178</v>
      </c>
      <c r="C73" s="127"/>
      <c r="D73" s="121"/>
    </row>
    <row r="74" spans="2:4" s="93" customFormat="1" ht="17.25" customHeight="1" x14ac:dyDescent="0.4">
      <c r="B74" s="127"/>
      <c r="C74" s="127"/>
      <c r="D74" s="121"/>
    </row>
    <row r="75" spans="2:4" s="93" customFormat="1" ht="17.25" customHeight="1" x14ac:dyDescent="0.4">
      <c r="B75" s="137" t="s">
        <v>253</v>
      </c>
      <c r="C75" s="127"/>
      <c r="D75" s="121"/>
    </row>
    <row r="76" spans="2:4" s="93" customFormat="1" ht="17.25" customHeight="1" x14ac:dyDescent="0.4">
      <c r="B76" s="137" t="s">
        <v>254</v>
      </c>
      <c r="C76" s="127"/>
      <c r="D76" s="121"/>
    </row>
    <row r="77" spans="2:4" s="93" customFormat="1" ht="17.25" customHeight="1" x14ac:dyDescent="0.4">
      <c r="B77" s="137" t="s">
        <v>256</v>
      </c>
      <c r="C77" s="127"/>
      <c r="D77" s="121"/>
    </row>
    <row r="78" spans="2:4" s="93" customFormat="1" ht="17.25" customHeight="1" x14ac:dyDescent="0.4">
      <c r="B78" s="137"/>
      <c r="C78" s="127"/>
      <c r="D78" s="121"/>
    </row>
    <row r="79" spans="2:4" s="93" customFormat="1" ht="17.25" customHeight="1" x14ac:dyDescent="0.4">
      <c r="B79" s="137"/>
      <c r="C79" s="127"/>
      <c r="D79" s="121"/>
    </row>
    <row r="80" spans="2:4" s="93" customFormat="1" ht="17.25" customHeight="1" x14ac:dyDescent="0.4">
      <c r="B80" s="137"/>
      <c r="C80" s="127"/>
      <c r="D80" s="121"/>
    </row>
    <row r="81" spans="2:4" s="93" customFormat="1" ht="17.25" customHeight="1" x14ac:dyDescent="0.4">
      <c r="B81" s="137"/>
      <c r="C81" s="127"/>
      <c r="D81" s="121"/>
    </row>
    <row r="82" spans="2:4" s="93" customFormat="1" ht="17.25" customHeight="1" x14ac:dyDescent="0.4">
      <c r="B82" s="137"/>
      <c r="C82" s="127"/>
      <c r="D82" s="121"/>
    </row>
    <row r="83" spans="2:4" s="93" customFormat="1" ht="17.25" customHeight="1" x14ac:dyDescent="0.4">
      <c r="B83" s="137"/>
      <c r="C83" s="127"/>
      <c r="D83" s="121"/>
    </row>
    <row r="84" spans="2:4" s="93" customFormat="1" ht="17.25" customHeight="1" x14ac:dyDescent="0.4">
      <c r="B84" s="137"/>
      <c r="C84" s="127"/>
      <c r="D84" s="121"/>
    </row>
    <row r="85" spans="2:4" s="93" customFormat="1" ht="17.25" customHeight="1" x14ac:dyDescent="0.4">
      <c r="B85" s="127"/>
      <c r="C85" s="127"/>
      <c r="D85" s="121"/>
    </row>
    <row r="86" spans="2:4" s="93" customFormat="1" ht="17.25" customHeight="1" x14ac:dyDescent="0.4">
      <c r="B86" s="137" t="s">
        <v>255</v>
      </c>
      <c r="C86" s="127"/>
      <c r="D86" s="121"/>
    </row>
    <row r="87" spans="2:4" s="93" customFormat="1" ht="17.25" customHeight="1" x14ac:dyDescent="0.4">
      <c r="B87" s="137" t="s">
        <v>256</v>
      </c>
      <c r="C87" s="127"/>
      <c r="D87" s="121"/>
    </row>
    <row r="88" spans="2:4" s="93" customFormat="1" ht="17.25" customHeight="1" x14ac:dyDescent="0.4">
      <c r="B88" s="127"/>
      <c r="C88" s="127"/>
      <c r="D88" s="121"/>
    </row>
    <row r="89" spans="2:4" s="93" customFormat="1" ht="17.25" customHeight="1" x14ac:dyDescent="0.4">
      <c r="B89" s="127"/>
      <c r="C89" s="127"/>
      <c r="D89" s="121"/>
    </row>
    <row r="90" spans="2:4" s="93" customFormat="1" ht="17.25" customHeight="1" x14ac:dyDescent="0.4">
      <c r="B90" s="127"/>
      <c r="C90" s="127"/>
      <c r="D90" s="121"/>
    </row>
    <row r="91" spans="2:4" s="93" customFormat="1" ht="17.25" customHeight="1" x14ac:dyDescent="0.4">
      <c r="B91" s="127"/>
      <c r="C91" s="127"/>
      <c r="D91" s="121"/>
    </row>
    <row r="92" spans="2:4" s="93" customFormat="1" ht="17.25" customHeight="1" x14ac:dyDescent="0.4">
      <c r="B92" s="127"/>
      <c r="C92" s="127"/>
      <c r="D92" s="121"/>
    </row>
    <row r="93" spans="2:4" s="93" customFormat="1" ht="17.25" customHeight="1" x14ac:dyDescent="0.4">
      <c r="B93" s="127"/>
      <c r="C93" s="127"/>
      <c r="D93" s="121"/>
    </row>
    <row r="94" spans="2:4" s="93" customFormat="1" ht="17.25" customHeight="1" x14ac:dyDescent="0.4">
      <c r="B94" s="127"/>
      <c r="C94" s="127"/>
      <c r="D94" s="121"/>
    </row>
    <row r="95" spans="2:4" s="93" customFormat="1" ht="17.25" customHeight="1" x14ac:dyDescent="0.4">
      <c r="B95" s="127"/>
      <c r="C95" s="127"/>
      <c r="D95" s="121"/>
    </row>
    <row r="96" spans="2:4" s="93" customFormat="1" ht="17.25" customHeight="1" x14ac:dyDescent="0.4">
      <c r="B96" s="127"/>
      <c r="C96" s="127"/>
      <c r="D96" s="121"/>
    </row>
    <row r="97" spans="2:71" s="93" customFormat="1" ht="17.25" customHeight="1" x14ac:dyDescent="0.4">
      <c r="B97" s="127"/>
      <c r="C97" s="127"/>
      <c r="D97" s="121"/>
    </row>
    <row r="98" spans="2:71" s="93" customFormat="1" ht="17.25" customHeight="1" x14ac:dyDescent="0.4">
      <c r="B98" s="127"/>
      <c r="C98" s="127"/>
      <c r="D98" s="121"/>
    </row>
    <row r="99" spans="2:71" s="93" customFormat="1" ht="17.25" customHeight="1" x14ac:dyDescent="0.4"/>
    <row r="100" spans="2:71" s="93" customFormat="1" ht="17.25" customHeight="1" x14ac:dyDescent="0.4">
      <c r="B100" s="93" t="s">
        <v>179</v>
      </c>
      <c r="E100" s="130"/>
      <c r="F100" s="130"/>
      <c r="G100" s="130"/>
      <c r="H100" s="130"/>
      <c r="I100" s="130"/>
      <c r="J100" s="130"/>
      <c r="K100" s="130"/>
      <c r="L100" s="130"/>
      <c r="M100" s="130"/>
      <c r="N100" s="130"/>
      <c r="O100" s="130"/>
      <c r="P100" s="130"/>
      <c r="Q100" s="130"/>
      <c r="R100" s="130"/>
      <c r="S100" s="130"/>
      <c r="T100" s="130"/>
      <c r="U100" s="130"/>
      <c r="V100" s="130"/>
      <c r="W100" s="130"/>
      <c r="X100" s="130"/>
      <c r="Y100" s="130"/>
      <c r="Z100" s="130"/>
      <c r="AA100" s="130"/>
      <c r="AB100" s="130"/>
      <c r="AC100" s="130"/>
      <c r="AD100" s="130"/>
      <c r="AE100" s="130"/>
      <c r="AF100" s="130"/>
      <c r="AG100" s="130"/>
      <c r="AH100" s="130"/>
      <c r="AI100" s="130"/>
      <c r="AJ100" s="130"/>
      <c r="AK100" s="130"/>
      <c r="AL100" s="130"/>
      <c r="AM100" s="130"/>
      <c r="AN100" s="130"/>
      <c r="AO100" s="130"/>
      <c r="AP100" s="130"/>
      <c r="AQ100" s="130"/>
      <c r="AR100" s="130"/>
      <c r="AS100" s="130"/>
      <c r="AT100" s="130"/>
      <c r="AU100" s="130"/>
      <c r="AV100" s="130"/>
      <c r="AW100" s="130"/>
      <c r="AX100" s="130"/>
    </row>
    <row r="101" spans="2:71" s="93" customFormat="1" ht="17.25" customHeight="1" x14ac:dyDescent="0.4">
      <c r="B101" s="93" t="s">
        <v>231</v>
      </c>
      <c r="E101" s="130"/>
      <c r="F101" s="130"/>
      <c r="G101" s="130"/>
      <c r="H101" s="130"/>
      <c r="I101" s="130"/>
      <c r="J101" s="130"/>
      <c r="K101" s="130"/>
      <c r="L101" s="130"/>
      <c r="M101" s="130"/>
      <c r="N101" s="130"/>
      <c r="O101" s="130"/>
      <c r="P101" s="130"/>
      <c r="Q101" s="130"/>
      <c r="R101" s="130"/>
      <c r="S101" s="130"/>
      <c r="T101" s="130"/>
      <c r="U101" s="130"/>
      <c r="V101" s="130"/>
      <c r="W101" s="130"/>
      <c r="X101" s="130"/>
      <c r="Y101" s="130"/>
      <c r="Z101" s="130"/>
      <c r="AA101" s="130"/>
      <c r="AB101" s="130"/>
      <c r="AC101" s="130"/>
      <c r="AD101" s="130"/>
      <c r="AE101" s="130"/>
      <c r="AF101" s="130"/>
      <c r="AG101" s="130"/>
      <c r="AH101" s="130"/>
      <c r="AI101" s="130"/>
      <c r="AJ101" s="130"/>
      <c r="AK101" s="130"/>
      <c r="AL101" s="130"/>
      <c r="AM101" s="130"/>
      <c r="AN101" s="130"/>
      <c r="AO101" s="130"/>
      <c r="AP101" s="130"/>
      <c r="AQ101" s="130"/>
      <c r="AR101" s="130"/>
      <c r="AS101" s="130"/>
      <c r="AT101" s="130"/>
      <c r="AU101" s="130"/>
      <c r="AV101" s="130"/>
      <c r="AW101" s="130"/>
      <c r="AX101" s="130"/>
    </row>
    <row r="102" spans="2:71" s="93" customFormat="1" ht="17.25" customHeight="1" x14ac:dyDescent="0.4">
      <c r="B102" s="93" t="s">
        <v>180</v>
      </c>
      <c r="E102" s="130"/>
      <c r="F102" s="130"/>
      <c r="G102" s="130"/>
      <c r="H102" s="130"/>
      <c r="I102" s="130"/>
      <c r="J102" s="130"/>
      <c r="K102" s="130"/>
      <c r="L102" s="130"/>
      <c r="M102" s="130"/>
      <c r="N102" s="130"/>
      <c r="O102" s="130"/>
      <c r="P102" s="130"/>
      <c r="Q102" s="130"/>
      <c r="R102" s="130"/>
      <c r="S102" s="130"/>
      <c r="T102" s="130"/>
      <c r="U102" s="130"/>
      <c r="V102" s="130"/>
      <c r="W102" s="130"/>
      <c r="X102" s="130"/>
      <c r="Y102" s="130"/>
      <c r="Z102" s="130"/>
      <c r="AA102" s="130"/>
      <c r="AB102" s="130"/>
      <c r="AC102" s="130"/>
      <c r="AD102" s="130"/>
      <c r="AE102" s="130"/>
      <c r="AF102" s="130"/>
      <c r="AG102" s="130"/>
      <c r="AH102" s="130"/>
      <c r="AI102" s="130"/>
      <c r="AJ102" s="130"/>
      <c r="AK102" s="130"/>
      <c r="AL102" s="130"/>
      <c r="AM102" s="130"/>
      <c r="AN102" s="130"/>
      <c r="AO102" s="130"/>
      <c r="AP102" s="130"/>
      <c r="AQ102" s="130"/>
      <c r="AR102" s="130"/>
      <c r="AS102" s="130"/>
      <c r="AT102" s="130"/>
      <c r="AU102" s="130"/>
      <c r="AV102" s="130"/>
      <c r="AW102" s="130"/>
      <c r="AX102" s="130"/>
    </row>
    <row r="103" spans="2:71" s="93" customFormat="1" ht="17.25" customHeight="1" x14ac:dyDescent="0.4">
      <c r="B103" s="93" t="s">
        <v>231</v>
      </c>
      <c r="E103" s="130"/>
      <c r="F103" s="130"/>
      <c r="G103" s="130"/>
      <c r="H103" s="130"/>
      <c r="I103" s="130"/>
      <c r="J103" s="130"/>
      <c r="K103" s="130"/>
      <c r="L103" s="130"/>
      <c r="M103" s="130"/>
      <c r="N103" s="130"/>
      <c r="O103" s="130"/>
      <c r="P103" s="130"/>
      <c r="Q103" s="130"/>
      <c r="R103" s="130"/>
      <c r="S103" s="130"/>
      <c r="T103" s="130"/>
      <c r="U103" s="130"/>
      <c r="V103" s="130"/>
      <c r="W103" s="130"/>
      <c r="X103" s="130"/>
      <c r="Y103" s="130"/>
      <c r="Z103" s="130"/>
      <c r="AA103" s="130"/>
      <c r="AB103" s="130"/>
      <c r="AC103" s="130"/>
      <c r="AD103" s="130"/>
      <c r="AE103" s="130"/>
      <c r="AF103" s="130"/>
      <c r="AG103" s="130"/>
      <c r="AH103" s="130"/>
      <c r="AI103" s="130"/>
      <c r="AJ103" s="130"/>
      <c r="AK103" s="130"/>
      <c r="AL103" s="130"/>
      <c r="AM103" s="130"/>
      <c r="AN103" s="130"/>
      <c r="AO103" s="130"/>
      <c r="AP103" s="130"/>
      <c r="AQ103" s="130"/>
      <c r="AR103" s="130"/>
      <c r="AS103" s="130"/>
      <c r="AT103" s="130"/>
      <c r="AU103" s="130"/>
      <c r="AV103" s="130"/>
      <c r="AW103" s="130"/>
      <c r="AX103" s="130"/>
      <c r="AY103" s="130"/>
      <c r="AZ103" s="130"/>
      <c r="BA103" s="130"/>
      <c r="BB103" s="130"/>
    </row>
    <row r="104" spans="2:71" s="93" customFormat="1" ht="17.25" customHeight="1" x14ac:dyDescent="0.4">
      <c r="B104" s="93" t="s">
        <v>181</v>
      </c>
      <c r="E104" s="130"/>
      <c r="F104" s="130"/>
      <c r="G104" s="130"/>
      <c r="H104" s="130"/>
      <c r="I104" s="130"/>
      <c r="J104" s="130"/>
      <c r="K104" s="130"/>
      <c r="L104" s="130"/>
      <c r="M104" s="130"/>
      <c r="N104" s="130"/>
      <c r="O104" s="130"/>
      <c r="P104" s="130"/>
      <c r="Q104" s="130"/>
      <c r="R104" s="130"/>
      <c r="S104" s="130"/>
      <c r="T104" s="130"/>
      <c r="U104" s="130"/>
      <c r="V104" s="130"/>
      <c r="W104" s="130"/>
      <c r="X104" s="130"/>
      <c r="Y104" s="130"/>
      <c r="Z104" s="130"/>
      <c r="AA104" s="130"/>
      <c r="AB104" s="130"/>
      <c r="AC104" s="130"/>
      <c r="AD104" s="130"/>
      <c r="AE104" s="130"/>
      <c r="AF104" s="130"/>
      <c r="AG104" s="130"/>
      <c r="AH104" s="130"/>
      <c r="AI104" s="130"/>
      <c r="AJ104" s="130"/>
      <c r="AK104" s="130"/>
      <c r="AL104" s="130"/>
      <c r="AM104" s="130"/>
      <c r="AN104" s="130"/>
      <c r="AO104" s="130"/>
      <c r="AP104" s="130"/>
      <c r="AQ104" s="130"/>
      <c r="AR104" s="130"/>
      <c r="AS104" s="130"/>
      <c r="AT104" s="130"/>
      <c r="AU104" s="130"/>
      <c r="AV104" s="130"/>
      <c r="AW104" s="130"/>
      <c r="AX104" s="130"/>
      <c r="AY104" s="130"/>
      <c r="AZ104" s="130"/>
      <c r="BA104" s="130"/>
      <c r="BB104" s="130"/>
    </row>
    <row r="105" spans="2:71" s="93" customFormat="1" ht="17.25" customHeight="1" x14ac:dyDescent="0.4">
      <c r="E105" s="130"/>
      <c r="F105" s="130"/>
      <c r="G105" s="130"/>
      <c r="H105" s="130"/>
      <c r="I105" s="130"/>
      <c r="J105" s="130"/>
      <c r="K105" s="130"/>
      <c r="L105" s="130"/>
      <c r="M105" s="130"/>
      <c r="N105" s="130"/>
      <c r="O105" s="130"/>
      <c r="P105" s="130"/>
      <c r="Q105" s="130"/>
      <c r="R105" s="130"/>
      <c r="S105" s="130"/>
      <c r="T105" s="130"/>
      <c r="U105" s="130"/>
      <c r="V105" s="130"/>
      <c r="W105" s="130"/>
      <c r="X105" s="130"/>
      <c r="Y105" s="130"/>
      <c r="Z105" s="130"/>
      <c r="AA105" s="130"/>
      <c r="AB105" s="130"/>
      <c r="AC105" s="130"/>
      <c r="AD105" s="130"/>
      <c r="AE105" s="130"/>
      <c r="AF105" s="130"/>
      <c r="AG105" s="130"/>
      <c r="AH105" s="130"/>
      <c r="AI105" s="130"/>
      <c r="AJ105" s="130"/>
      <c r="AK105" s="130"/>
      <c r="AL105" s="130"/>
      <c r="AM105" s="130"/>
      <c r="AN105" s="130"/>
      <c r="AO105" s="130"/>
      <c r="AP105" s="130"/>
      <c r="AQ105" s="130"/>
      <c r="AR105" s="130"/>
      <c r="AS105" s="130"/>
      <c r="AT105" s="130"/>
      <c r="AU105" s="130"/>
      <c r="AV105" s="130"/>
      <c r="AW105" s="130"/>
      <c r="AX105" s="130"/>
      <c r="AY105" s="130"/>
      <c r="AZ105" s="130"/>
      <c r="BA105" s="130"/>
      <c r="BB105" s="130"/>
    </row>
    <row r="106" spans="2:71" s="93" customFormat="1" ht="17.25" customHeight="1" x14ac:dyDescent="0.2">
      <c r="B106" s="93" t="s">
        <v>235</v>
      </c>
      <c r="BL106" s="131"/>
      <c r="BM106" s="132"/>
      <c r="BN106" s="131"/>
      <c r="BO106" s="131"/>
      <c r="BP106" s="131"/>
      <c r="BQ106" s="133"/>
      <c r="BR106" s="134"/>
      <c r="BS106" s="134"/>
    </row>
    <row r="107" spans="2:71" s="93" customFormat="1" ht="17.25" customHeight="1" x14ac:dyDescent="0.2">
      <c r="B107" s="93" t="s">
        <v>231</v>
      </c>
      <c r="BL107" s="131"/>
      <c r="BM107" s="132"/>
      <c r="BN107" s="131"/>
      <c r="BO107" s="131"/>
      <c r="BP107" s="131"/>
      <c r="BQ107" s="133"/>
      <c r="BR107" s="134"/>
      <c r="BS107" s="134"/>
    </row>
    <row r="108" spans="2:71" s="93" customFormat="1" ht="17.25" customHeight="1" x14ac:dyDescent="0.4">
      <c r="B108" s="93" t="s">
        <v>217</v>
      </c>
      <c r="E108" s="130"/>
      <c r="F108" s="130"/>
      <c r="G108" s="130"/>
      <c r="H108" s="130"/>
      <c r="I108" s="130"/>
      <c r="J108" s="130"/>
      <c r="K108" s="130"/>
      <c r="L108" s="130"/>
      <c r="M108" s="130"/>
      <c r="N108" s="130"/>
      <c r="O108" s="130"/>
      <c r="P108" s="130"/>
      <c r="Q108" s="130"/>
      <c r="R108" s="130"/>
      <c r="S108" s="130"/>
      <c r="T108" s="130"/>
      <c r="U108" s="130"/>
      <c r="V108" s="130"/>
      <c r="W108" s="130"/>
      <c r="X108" s="130"/>
      <c r="Y108" s="130"/>
      <c r="Z108" s="130"/>
      <c r="AA108" s="130"/>
      <c r="AB108" s="130"/>
      <c r="AC108" s="130"/>
      <c r="AD108" s="130"/>
      <c r="AE108" s="130"/>
      <c r="AF108" s="130"/>
      <c r="AG108" s="130"/>
      <c r="AH108" s="130"/>
      <c r="AI108" s="130"/>
      <c r="AJ108" s="130"/>
      <c r="AK108" s="130"/>
      <c r="AL108" s="130"/>
      <c r="AM108" s="130"/>
      <c r="AN108" s="130"/>
      <c r="AO108" s="130"/>
      <c r="AP108" s="130"/>
      <c r="AQ108" s="130"/>
      <c r="AR108" s="130"/>
      <c r="AS108" s="130"/>
      <c r="AT108" s="130"/>
      <c r="AU108" s="130"/>
      <c r="AV108" s="130"/>
      <c r="AW108" s="130"/>
      <c r="AX108" s="130"/>
      <c r="AY108" s="130"/>
      <c r="AZ108" s="130"/>
      <c r="BA108" s="130"/>
      <c r="BB108" s="130"/>
    </row>
    <row r="109" spans="2:71" s="93" customFormat="1" ht="17.25" customHeight="1" x14ac:dyDescent="0.4">
      <c r="E109" s="130"/>
      <c r="F109" s="130"/>
      <c r="G109" s="130"/>
      <c r="H109" s="130"/>
      <c r="I109" s="130"/>
      <c r="J109" s="130"/>
      <c r="K109" s="130"/>
      <c r="L109" s="130"/>
      <c r="M109" s="130"/>
      <c r="N109" s="130"/>
      <c r="O109" s="130"/>
      <c r="P109" s="130"/>
      <c r="Q109" s="130"/>
      <c r="R109" s="130"/>
      <c r="S109" s="130"/>
      <c r="T109" s="130"/>
      <c r="U109" s="130"/>
      <c r="V109" s="130"/>
      <c r="W109" s="130"/>
      <c r="X109" s="130"/>
      <c r="Y109" s="130"/>
      <c r="Z109" s="130"/>
      <c r="AA109" s="130"/>
      <c r="AB109" s="130"/>
      <c r="AC109" s="130"/>
      <c r="AD109" s="130"/>
      <c r="AE109" s="130"/>
      <c r="AF109" s="130"/>
      <c r="AG109" s="130"/>
      <c r="AH109" s="130"/>
      <c r="AI109" s="130"/>
      <c r="AJ109" s="130"/>
      <c r="AK109" s="130"/>
      <c r="AL109" s="130"/>
      <c r="AM109" s="130"/>
      <c r="AN109" s="130"/>
      <c r="AO109" s="130"/>
      <c r="AP109" s="130"/>
      <c r="AQ109" s="130"/>
      <c r="AR109" s="130"/>
      <c r="AS109" s="130"/>
      <c r="AT109" s="130"/>
      <c r="AU109" s="130"/>
      <c r="AV109" s="130"/>
      <c r="AW109" s="130"/>
      <c r="AX109" s="130"/>
      <c r="AY109" s="130"/>
      <c r="AZ109" s="130"/>
      <c r="BA109" s="130"/>
      <c r="BB109" s="130"/>
    </row>
    <row r="110" spans="2:71" s="93" customFormat="1" ht="17.25" customHeight="1" x14ac:dyDescent="0.4">
      <c r="B110" s="93" t="s">
        <v>218</v>
      </c>
      <c r="E110" s="130"/>
      <c r="F110" s="130"/>
      <c r="G110" s="130"/>
      <c r="H110" s="130"/>
      <c r="I110" s="130"/>
      <c r="J110" s="130"/>
      <c r="K110" s="130"/>
      <c r="L110" s="130"/>
      <c r="M110" s="130"/>
      <c r="N110" s="130"/>
      <c r="O110" s="130"/>
      <c r="P110" s="130"/>
      <c r="Q110" s="130"/>
      <c r="R110" s="130"/>
      <c r="S110" s="130"/>
      <c r="T110" s="130"/>
      <c r="U110" s="130"/>
      <c r="V110" s="130"/>
      <c r="W110" s="130"/>
      <c r="X110" s="130"/>
      <c r="Y110" s="130"/>
      <c r="Z110" s="130"/>
      <c r="AA110" s="130"/>
      <c r="AB110" s="130"/>
      <c r="AC110" s="130"/>
      <c r="AD110" s="130"/>
      <c r="AE110" s="130"/>
      <c r="AF110" s="130"/>
      <c r="AG110" s="130"/>
      <c r="AH110" s="130"/>
      <c r="AI110" s="130"/>
      <c r="AJ110" s="130"/>
      <c r="AK110" s="130"/>
      <c r="AL110" s="130"/>
      <c r="AM110" s="130"/>
      <c r="AN110" s="130"/>
      <c r="AO110" s="130"/>
      <c r="AP110" s="130"/>
      <c r="AQ110" s="130"/>
      <c r="AR110" s="130"/>
      <c r="AS110" s="130"/>
      <c r="AT110" s="130"/>
      <c r="AU110" s="130"/>
      <c r="AV110" s="130"/>
      <c r="AW110" s="130"/>
      <c r="AX110" s="130"/>
    </row>
    <row r="111" spans="2:71" ht="17.25" customHeight="1" x14ac:dyDescent="0.4"/>
    <row r="112" spans="2:71" ht="17.25" customHeight="1" x14ac:dyDescent="0.4">
      <c r="B112" s="93" t="s">
        <v>236</v>
      </c>
    </row>
    <row r="113" spans="2:2" ht="17.25" customHeight="1" x14ac:dyDescent="0.4">
      <c r="B113" s="46" t="s">
        <v>237</v>
      </c>
    </row>
    <row r="114" spans="2:2" ht="17.25" customHeight="1" x14ac:dyDescent="0.4"/>
  </sheetData>
  <mergeCells count="1">
    <mergeCell ref="F4:K5"/>
  </mergeCells>
  <phoneticPr fontId="2"/>
  <pageMargins left="0.7" right="0.7" top="0.75" bottom="0.75" header="0.3" footer="0.3"/>
  <pageSetup paperSize="9" scale="77" orientation="landscape" r:id="rId1"/>
  <rowBreaks count="2" manualBreakCount="2">
    <brk id="32" min="1" max="12" man="1"/>
    <brk id="68" min="1"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BW81"/>
  <sheetViews>
    <sheetView showGridLines="0" view="pageBreakPreview" zoomScale="70" zoomScaleNormal="70" zoomScaleSheetLayoutView="70" workbookViewId="0">
      <selection activeCell="P17" sqref="P17:S21"/>
    </sheetView>
  </sheetViews>
  <sheetFormatPr defaultColWidth="4.375" defaultRowHeight="20.25" customHeight="1" x14ac:dyDescent="0.4"/>
  <cols>
    <col min="1" max="1" width="1.625" style="10" customWidth="1"/>
    <col min="2" max="5" width="5.75" style="10" customWidth="1"/>
    <col min="6" max="6" width="5.625" style="10" hidden="1" customWidth="1"/>
    <col min="7" max="60" width="5.625" style="10" customWidth="1"/>
    <col min="61" max="16384" width="4.375" style="10"/>
  </cols>
  <sheetData>
    <row r="1" spans="1:66" s="16" customFormat="1" ht="20.25" customHeight="1" x14ac:dyDescent="0.4">
      <c r="A1" s="16" t="s">
        <v>246</v>
      </c>
      <c r="C1" s="15"/>
      <c r="D1" s="15"/>
      <c r="E1" s="15"/>
      <c r="F1" s="15"/>
      <c r="G1" s="15"/>
      <c r="I1" s="5" t="s">
        <v>0</v>
      </c>
      <c r="J1" s="5"/>
      <c r="L1" s="15"/>
      <c r="M1" s="15"/>
      <c r="N1" s="15"/>
      <c r="O1" s="15"/>
      <c r="P1" s="15"/>
      <c r="Q1" s="15"/>
      <c r="R1" s="15"/>
      <c r="S1" s="15"/>
      <c r="T1" s="15"/>
      <c r="U1" s="15"/>
      <c r="V1" s="15"/>
      <c r="AQ1" s="8"/>
      <c r="AR1" s="7"/>
      <c r="AS1" s="7" t="s">
        <v>83</v>
      </c>
      <c r="AT1" s="475" t="s">
        <v>126</v>
      </c>
      <c r="AU1" s="476"/>
      <c r="AV1" s="476"/>
      <c r="AW1" s="476"/>
      <c r="AX1" s="476"/>
      <c r="AY1" s="476"/>
      <c r="AZ1" s="476"/>
      <c r="BA1" s="476"/>
      <c r="BB1" s="476"/>
      <c r="BC1" s="476"/>
      <c r="BD1" s="476"/>
      <c r="BE1" s="476"/>
      <c r="BF1" s="476"/>
      <c r="BG1" s="476"/>
      <c r="BH1" s="7" t="s">
        <v>21</v>
      </c>
    </row>
    <row r="2" spans="1:66" s="16" customFormat="1" ht="20.25" customHeight="1" x14ac:dyDescent="0.4">
      <c r="C2" s="15"/>
      <c r="D2" s="15"/>
      <c r="E2" s="15"/>
      <c r="F2" s="15"/>
      <c r="G2" s="15"/>
      <c r="J2" s="5"/>
      <c r="L2" s="15"/>
      <c r="M2" s="15"/>
      <c r="N2" s="15"/>
      <c r="O2" s="15"/>
      <c r="P2" s="15"/>
      <c r="Q2" s="15"/>
      <c r="R2" s="15"/>
      <c r="S2" s="15"/>
      <c r="T2" s="15"/>
      <c r="U2" s="15"/>
      <c r="V2" s="15"/>
      <c r="AC2" s="39" t="s">
        <v>79</v>
      </c>
      <c r="AD2" s="477">
        <v>3</v>
      </c>
      <c r="AE2" s="477"/>
      <c r="AF2" s="39" t="s">
        <v>80</v>
      </c>
      <c r="AG2" s="478">
        <f>IF(AD2=0,"",YEAR(DATE(2018+AD2,1,1)))</f>
        <v>2021</v>
      </c>
      <c r="AH2" s="478"/>
      <c r="AI2" s="40" t="s">
        <v>81</v>
      </c>
      <c r="AJ2" s="40" t="s">
        <v>1</v>
      </c>
      <c r="AK2" s="477">
        <v>4</v>
      </c>
      <c r="AL2" s="477"/>
      <c r="AM2" s="40" t="s">
        <v>55</v>
      </c>
      <c r="AQ2" s="8"/>
      <c r="AR2" s="7"/>
      <c r="AS2" s="7" t="s">
        <v>82</v>
      </c>
      <c r="AT2" s="479" t="s">
        <v>40</v>
      </c>
      <c r="AU2" s="479"/>
      <c r="AV2" s="479"/>
      <c r="AW2" s="479"/>
      <c r="AX2" s="479"/>
      <c r="AY2" s="479"/>
      <c r="AZ2" s="479"/>
      <c r="BA2" s="479"/>
      <c r="BB2" s="479"/>
      <c r="BC2" s="479"/>
      <c r="BD2" s="479"/>
      <c r="BE2" s="479"/>
      <c r="BF2" s="479"/>
      <c r="BG2" s="479"/>
      <c r="BH2" s="7" t="s">
        <v>21</v>
      </c>
    </row>
    <row r="3" spans="1:66" s="6" customFormat="1" ht="20.25" customHeight="1" x14ac:dyDescent="0.4">
      <c r="G3" s="5"/>
      <c r="J3" s="5"/>
      <c r="L3" s="7"/>
      <c r="M3" s="7"/>
      <c r="N3" s="7"/>
      <c r="O3" s="7"/>
      <c r="P3" s="7"/>
      <c r="Q3" s="7"/>
      <c r="R3" s="7"/>
      <c r="S3" s="7"/>
      <c r="AD3" s="43"/>
      <c r="AE3" s="43"/>
      <c r="AF3" s="41"/>
      <c r="AG3" s="42"/>
      <c r="AH3" s="41"/>
      <c r="BH3" s="7"/>
    </row>
    <row r="4" spans="1:66" s="6" customFormat="1" ht="18.75" x14ac:dyDescent="0.4">
      <c r="G4" s="5"/>
      <c r="J4" s="5"/>
      <c r="L4" s="7"/>
      <c r="M4" s="7"/>
      <c r="N4" s="7"/>
      <c r="O4" s="7"/>
      <c r="P4" s="7"/>
      <c r="Q4" s="7"/>
      <c r="R4" s="7"/>
      <c r="S4" s="7"/>
      <c r="AD4" s="36"/>
      <c r="AE4" s="36"/>
      <c r="AK4" s="16"/>
      <c r="AL4" s="16"/>
      <c r="AM4" s="16"/>
      <c r="AN4" s="16"/>
      <c r="AO4" s="16"/>
      <c r="AP4" s="16"/>
      <c r="AQ4" s="16"/>
      <c r="AR4" s="16"/>
      <c r="AS4" s="16"/>
      <c r="AT4" s="16"/>
      <c r="AU4" s="16"/>
      <c r="AV4" s="16"/>
      <c r="AW4" s="16"/>
      <c r="BA4" s="112" t="s">
        <v>138</v>
      </c>
      <c r="BB4" s="480" t="s">
        <v>247</v>
      </c>
      <c r="BC4" s="481"/>
      <c r="BD4" s="481"/>
      <c r="BE4" s="482"/>
      <c r="BG4" s="103"/>
      <c r="BH4" s="103"/>
    </row>
    <row r="5" spans="1:66" s="6" customFormat="1" ht="6.75" customHeight="1" x14ac:dyDescent="0.4">
      <c r="C5" s="82"/>
      <c r="D5" s="82"/>
      <c r="E5" s="82"/>
      <c r="F5" s="82"/>
      <c r="G5" s="83"/>
      <c r="H5" s="82"/>
      <c r="I5" s="82"/>
      <c r="J5" s="83"/>
      <c r="K5" s="82"/>
      <c r="L5" s="84"/>
      <c r="M5" s="84"/>
      <c r="N5" s="84"/>
      <c r="O5" s="84"/>
      <c r="P5" s="84"/>
      <c r="Q5" s="84"/>
      <c r="R5" s="84"/>
      <c r="S5" s="84"/>
      <c r="AB5" s="82"/>
      <c r="AC5" s="82"/>
      <c r="AD5" s="85"/>
      <c r="AE5" s="85"/>
      <c r="AF5" s="82"/>
      <c r="AG5" s="82"/>
      <c r="AH5" s="82"/>
      <c r="AI5" s="82"/>
      <c r="AK5" s="16"/>
      <c r="AL5" s="16"/>
      <c r="AM5" s="16"/>
      <c r="AN5" s="16"/>
      <c r="AO5" s="16"/>
      <c r="AP5" s="16"/>
      <c r="AQ5" s="16"/>
      <c r="AR5" s="16"/>
      <c r="AS5" s="16"/>
      <c r="AT5" s="16"/>
      <c r="AU5" s="16"/>
      <c r="AV5" s="16"/>
      <c r="AW5" s="16"/>
      <c r="BH5" s="103"/>
    </row>
    <row r="6" spans="1:66" s="6" customFormat="1" ht="18.75" x14ac:dyDescent="0.4">
      <c r="B6" s="470" t="s">
        <v>139</v>
      </c>
      <c r="C6" s="471"/>
      <c r="D6" s="471"/>
      <c r="E6" s="471"/>
      <c r="F6" s="471"/>
      <c r="G6" s="471"/>
      <c r="H6" s="471"/>
      <c r="I6" s="471"/>
      <c r="J6" s="472"/>
      <c r="K6" s="84"/>
      <c r="L6" s="84"/>
      <c r="M6" s="84"/>
      <c r="N6" s="82"/>
      <c r="O6" s="82"/>
      <c r="P6" s="82"/>
      <c r="Q6" s="82"/>
      <c r="R6" s="82"/>
      <c r="S6" s="82"/>
      <c r="T6" s="82"/>
      <c r="U6" s="82"/>
      <c r="V6" s="82"/>
      <c r="W6" s="82"/>
      <c r="X6" s="82"/>
      <c r="Y6" s="85"/>
      <c r="Z6" s="85"/>
      <c r="AD6" s="82"/>
      <c r="AE6" s="85"/>
      <c r="AF6" s="85"/>
      <c r="AG6" s="82"/>
      <c r="AH6" s="82"/>
      <c r="AJ6" s="16" t="s">
        <v>140</v>
      </c>
      <c r="AL6" s="16"/>
      <c r="AN6" s="16"/>
      <c r="AO6" s="16"/>
      <c r="AP6" s="16"/>
      <c r="AQ6" s="16"/>
      <c r="AR6" s="16"/>
      <c r="AS6" s="16"/>
      <c r="AT6" s="16"/>
      <c r="AU6" s="16"/>
      <c r="AV6" s="435">
        <v>8</v>
      </c>
      <c r="AW6" s="437"/>
      <c r="AX6" s="23" t="s">
        <v>70</v>
      </c>
      <c r="AY6" s="16"/>
      <c r="AZ6" s="435">
        <v>40</v>
      </c>
      <c r="BA6" s="437"/>
      <c r="BB6" s="23" t="s">
        <v>71</v>
      </c>
      <c r="BC6" s="16"/>
      <c r="BD6" s="435">
        <v>160</v>
      </c>
      <c r="BE6" s="437"/>
      <c r="BF6" s="23" t="s">
        <v>72</v>
      </c>
      <c r="BG6" s="16"/>
      <c r="BH6" s="103"/>
    </row>
    <row r="7" spans="1:66" s="6" customFormat="1" ht="18.75" x14ac:dyDescent="0.4">
      <c r="B7" s="86" t="s">
        <v>55</v>
      </c>
      <c r="C7" s="86" t="s">
        <v>56</v>
      </c>
      <c r="D7" s="86" t="s">
        <v>57</v>
      </c>
      <c r="E7" s="86" t="s">
        <v>58</v>
      </c>
      <c r="G7" s="86" t="s">
        <v>59</v>
      </c>
      <c r="H7" s="86" t="s">
        <v>60</v>
      </c>
      <c r="I7" s="86" t="s">
        <v>61</v>
      </c>
      <c r="J7" s="86" t="s">
        <v>133</v>
      </c>
      <c r="K7" s="84"/>
      <c r="L7" s="113" t="s">
        <v>135</v>
      </c>
      <c r="M7" s="114"/>
      <c r="N7" s="114"/>
      <c r="O7" s="114"/>
      <c r="P7" s="114"/>
      <c r="Q7" s="114"/>
      <c r="R7" s="114"/>
      <c r="S7" s="114"/>
      <c r="T7" s="114"/>
      <c r="U7" s="114"/>
      <c r="V7" s="114"/>
      <c r="W7" s="82"/>
      <c r="X7" s="82"/>
      <c r="Y7" s="85"/>
      <c r="Z7" s="85"/>
      <c r="AD7" s="82"/>
      <c r="AE7" s="85"/>
      <c r="AF7" s="85"/>
      <c r="AG7" s="82"/>
      <c r="AH7" s="82"/>
      <c r="AI7" s="82"/>
      <c r="BH7" s="103"/>
    </row>
    <row r="8" spans="1:66" s="6" customFormat="1" ht="20.25" customHeight="1" x14ac:dyDescent="0.4">
      <c r="B8" s="221" t="s">
        <v>62</v>
      </c>
      <c r="C8" s="221" t="s">
        <v>62</v>
      </c>
      <c r="D8" s="221" t="s">
        <v>62</v>
      </c>
      <c r="E8" s="221" t="s">
        <v>62</v>
      </c>
      <c r="F8" s="222"/>
      <c r="G8" s="221" t="s">
        <v>62</v>
      </c>
      <c r="H8" s="221" t="s">
        <v>62</v>
      </c>
      <c r="I8" s="221" t="s">
        <v>62</v>
      </c>
      <c r="J8" s="221" t="s">
        <v>62</v>
      </c>
      <c r="K8" s="85" t="s">
        <v>63</v>
      </c>
      <c r="L8" s="444">
        <v>0.39583333333333331</v>
      </c>
      <c r="M8" s="445"/>
      <c r="N8" s="446"/>
      <c r="O8" s="85" t="s">
        <v>2</v>
      </c>
      <c r="P8" s="444">
        <v>0.6875</v>
      </c>
      <c r="Q8" s="445"/>
      <c r="R8" s="446"/>
      <c r="S8" s="84" t="s">
        <v>24</v>
      </c>
      <c r="T8" s="447">
        <f>(P8-L8)*24</f>
        <v>7</v>
      </c>
      <c r="U8" s="448"/>
      <c r="V8" s="83" t="s">
        <v>25</v>
      </c>
      <c r="AD8" s="85"/>
      <c r="AE8" s="104"/>
      <c r="AF8" s="83"/>
      <c r="AG8" s="85"/>
      <c r="AH8" s="85"/>
      <c r="AI8" s="85"/>
      <c r="AJ8" s="28"/>
      <c r="AK8" s="90"/>
      <c r="AL8" s="104"/>
      <c r="AM8" s="104"/>
      <c r="AN8" s="83"/>
      <c r="AO8" s="102"/>
      <c r="AP8" s="102"/>
      <c r="AQ8" s="102"/>
      <c r="AS8" s="87" t="s">
        <v>141</v>
      </c>
      <c r="AT8" s="87"/>
      <c r="AU8" s="16"/>
      <c r="AV8" s="435">
        <v>20</v>
      </c>
      <c r="AW8" s="437"/>
      <c r="AX8" s="100" t="s">
        <v>134</v>
      </c>
      <c r="AY8" s="16"/>
      <c r="AZ8" s="16" t="s">
        <v>77</v>
      </c>
      <c r="BA8" s="16"/>
      <c r="BB8" s="16"/>
      <c r="BC8" s="473">
        <f>DAY(EOMONTH(DATE(AG2,AK2,1),0))</f>
        <v>30</v>
      </c>
      <c r="BD8" s="474"/>
      <c r="BE8" s="16" t="s">
        <v>61</v>
      </c>
      <c r="BF8" s="16"/>
      <c r="BG8" s="16"/>
    </row>
    <row r="9" spans="1:66" s="6" customFormat="1" ht="6" customHeight="1" x14ac:dyDescent="0.4">
      <c r="B9" s="89"/>
      <c r="C9" s="89"/>
      <c r="D9" s="89"/>
      <c r="E9" s="89"/>
      <c r="G9" s="89"/>
      <c r="H9" s="89"/>
      <c r="I9" s="89"/>
      <c r="J9" s="89"/>
      <c r="K9" s="82"/>
      <c r="L9" s="85"/>
      <c r="M9" s="90"/>
      <c r="N9" s="88"/>
      <c r="O9" s="88"/>
      <c r="P9" s="85"/>
      <c r="Q9" s="88"/>
      <c r="R9" s="82"/>
      <c r="S9" s="88"/>
      <c r="T9" s="88"/>
      <c r="U9" s="88"/>
      <c r="V9" s="88"/>
      <c r="AD9" s="82"/>
      <c r="AE9" s="88"/>
      <c r="AF9" s="88"/>
      <c r="AG9" s="82"/>
      <c r="AH9" s="82"/>
      <c r="AI9" s="82"/>
      <c r="AJ9" s="30"/>
      <c r="AK9" s="85"/>
      <c r="AL9" s="88"/>
      <c r="AM9" s="88"/>
      <c r="AN9" s="88"/>
      <c r="AO9" s="82"/>
      <c r="AP9" s="16"/>
      <c r="AQ9" s="105"/>
      <c r="AS9" s="105"/>
      <c r="AT9" s="105"/>
      <c r="AU9" s="16"/>
      <c r="AV9" s="16"/>
      <c r="AW9" s="16"/>
      <c r="AX9" s="16"/>
      <c r="AY9" s="16"/>
      <c r="AZ9" s="16"/>
      <c r="BA9" s="16"/>
      <c r="BB9" s="16"/>
      <c r="BC9" s="16"/>
      <c r="BD9" s="16"/>
      <c r="BE9" s="16"/>
      <c r="BF9" s="16"/>
      <c r="BG9" s="16"/>
    </row>
    <row r="10" spans="1:66" s="6" customFormat="1" ht="18.75" x14ac:dyDescent="0.2">
      <c r="B10" s="178" t="s">
        <v>64</v>
      </c>
      <c r="C10" s="178" t="s">
        <v>64</v>
      </c>
      <c r="D10" s="178" t="s">
        <v>64</v>
      </c>
      <c r="E10" s="178" t="s">
        <v>64</v>
      </c>
      <c r="F10" s="179"/>
      <c r="G10" s="178" t="s">
        <v>64</v>
      </c>
      <c r="H10" s="178" t="s">
        <v>64</v>
      </c>
      <c r="I10" s="178" t="s">
        <v>64</v>
      </c>
      <c r="J10" s="178" t="s">
        <v>64</v>
      </c>
      <c r="K10" s="85" t="s">
        <v>63</v>
      </c>
      <c r="L10" s="483"/>
      <c r="M10" s="484"/>
      <c r="N10" s="485"/>
      <c r="O10" s="85" t="s">
        <v>2</v>
      </c>
      <c r="P10" s="483"/>
      <c r="Q10" s="484"/>
      <c r="R10" s="485"/>
      <c r="S10" s="84" t="s">
        <v>24</v>
      </c>
      <c r="T10" s="447">
        <f>(P10-L10)*24</f>
        <v>0</v>
      </c>
      <c r="U10" s="448"/>
      <c r="V10" s="83" t="s">
        <v>25</v>
      </c>
      <c r="AD10" s="85"/>
      <c r="AE10" s="104"/>
      <c r="AF10" s="83"/>
      <c r="AG10" s="85"/>
      <c r="AH10" s="85"/>
      <c r="AI10" s="85"/>
      <c r="AJ10" s="30"/>
      <c r="AK10" s="90"/>
      <c r="AL10" s="104"/>
      <c r="AM10" s="16"/>
      <c r="AN10" s="16"/>
      <c r="AO10" s="109"/>
      <c r="AP10" s="109"/>
      <c r="AQ10" s="109"/>
      <c r="AS10" s="23"/>
      <c r="AT10" s="105"/>
      <c r="AU10" s="105"/>
      <c r="AV10" s="105"/>
      <c r="AW10" s="88"/>
      <c r="AX10" s="88"/>
      <c r="AY10" s="106"/>
      <c r="AZ10" s="106"/>
      <c r="BA10" s="106" t="s">
        <v>142</v>
      </c>
      <c r="BB10" s="88"/>
      <c r="BC10" s="435">
        <v>1</v>
      </c>
      <c r="BD10" s="436"/>
      <c r="BE10" s="437"/>
      <c r="BF10" s="22" t="s">
        <v>22</v>
      </c>
      <c r="BG10" s="16"/>
    </row>
    <row r="11" spans="1:66" s="6" customFormat="1" ht="6" customHeight="1" x14ac:dyDescent="0.2">
      <c r="B11" s="81"/>
      <c r="C11" s="81"/>
      <c r="D11" s="81"/>
      <c r="E11" s="81"/>
      <c r="G11" s="81"/>
      <c r="H11" s="81"/>
      <c r="I11" s="81"/>
      <c r="J11" s="82"/>
      <c r="K11" s="85"/>
      <c r="L11" s="90"/>
      <c r="M11" s="88"/>
      <c r="N11" s="88"/>
      <c r="O11" s="85"/>
      <c r="P11" s="85"/>
      <c r="Q11" s="85"/>
      <c r="R11" s="85"/>
      <c r="S11" s="85"/>
      <c r="T11" s="88"/>
      <c r="U11" s="82"/>
      <c r="V11" s="88"/>
      <c r="W11" s="88"/>
      <c r="X11" s="88"/>
      <c r="Y11" s="88"/>
      <c r="AD11" s="82"/>
      <c r="AE11" s="88"/>
      <c r="AF11" s="88"/>
      <c r="AG11" s="82"/>
      <c r="AH11" s="82"/>
      <c r="AI11" s="82"/>
      <c r="AJ11" s="30"/>
      <c r="AK11" s="85"/>
      <c r="AL11" s="88"/>
      <c r="AM11" s="88"/>
      <c r="AN11" s="88"/>
      <c r="AO11" s="99"/>
      <c r="AP11" s="99"/>
      <c r="AQ11" s="100"/>
      <c r="AS11" s="107"/>
      <c r="AT11" s="105"/>
      <c r="AU11" s="105"/>
      <c r="AV11" s="105"/>
      <c r="AW11" s="88"/>
      <c r="AX11" s="88"/>
      <c r="AY11" s="106"/>
      <c r="AZ11" s="106"/>
      <c r="BA11" s="88"/>
      <c r="BB11" s="88"/>
      <c r="BC11" s="85"/>
      <c r="BD11" s="85"/>
      <c r="BE11" s="85"/>
      <c r="BF11" s="22"/>
      <c r="BG11" s="16"/>
    </row>
    <row r="12" spans="1:66" s="6" customFormat="1" ht="20.25" customHeight="1" x14ac:dyDescent="0.2">
      <c r="B12" s="431" t="s">
        <v>136</v>
      </c>
      <c r="C12" s="432"/>
      <c r="D12" s="432"/>
      <c r="E12" s="432"/>
      <c r="F12" s="432"/>
      <c r="G12" s="432"/>
      <c r="H12" s="432"/>
      <c r="I12" s="432"/>
      <c r="J12" s="432"/>
      <c r="K12" s="432"/>
      <c r="L12" s="432"/>
      <c r="M12" s="432"/>
      <c r="N12" s="432"/>
      <c r="O12" s="432"/>
      <c r="P12" s="432"/>
      <c r="Q12" s="432"/>
      <c r="R12" s="432"/>
      <c r="S12" s="432"/>
      <c r="T12" s="432"/>
      <c r="U12" s="432"/>
      <c r="V12" s="432"/>
      <c r="W12" s="432"/>
      <c r="X12" s="432"/>
      <c r="Y12" s="432"/>
      <c r="Z12" s="433"/>
      <c r="AD12" s="100"/>
      <c r="AE12" s="111"/>
      <c r="AF12" s="111"/>
      <c r="AG12" s="100"/>
      <c r="AH12" s="85"/>
      <c r="AI12" s="85"/>
      <c r="AJ12" s="28"/>
      <c r="AK12" s="83"/>
      <c r="AL12" s="88"/>
      <c r="AM12" s="88"/>
      <c r="AN12" s="88"/>
      <c r="AO12" s="434"/>
      <c r="AP12" s="434"/>
      <c r="AQ12" s="434"/>
      <c r="AS12" s="23"/>
      <c r="AT12" s="105"/>
      <c r="AU12" s="105"/>
      <c r="AV12" s="105"/>
      <c r="AW12" s="88"/>
      <c r="AX12" s="88"/>
      <c r="AY12" s="106"/>
      <c r="AZ12" s="106"/>
      <c r="BA12" s="88"/>
      <c r="BB12" s="88"/>
      <c r="BC12" s="435">
        <v>1</v>
      </c>
      <c r="BD12" s="436"/>
      <c r="BE12" s="437"/>
      <c r="BF12" s="108" t="s">
        <v>23</v>
      </c>
      <c r="BG12" s="16"/>
    </row>
    <row r="13" spans="1:66" s="6" customFormat="1" ht="6.75" customHeight="1" x14ac:dyDescent="0.2">
      <c r="B13" s="438"/>
      <c r="C13" s="439"/>
      <c r="D13" s="439"/>
      <c r="E13" s="439"/>
      <c r="F13" s="439"/>
      <c r="G13" s="439"/>
      <c r="H13" s="439"/>
      <c r="I13" s="439"/>
      <c r="J13" s="439"/>
      <c r="K13" s="439"/>
      <c r="L13" s="439"/>
      <c r="M13" s="439"/>
      <c r="N13" s="439"/>
      <c r="O13" s="439"/>
      <c r="P13" s="439"/>
      <c r="Q13" s="439"/>
      <c r="R13" s="439"/>
      <c r="S13" s="439"/>
      <c r="T13" s="439"/>
      <c r="U13" s="439"/>
      <c r="V13" s="439"/>
      <c r="W13" s="439"/>
      <c r="X13" s="439"/>
      <c r="Y13" s="439"/>
      <c r="Z13" s="440"/>
      <c r="AD13" s="101"/>
      <c r="AE13" s="141"/>
      <c r="AF13" s="141"/>
      <c r="AG13" s="101"/>
      <c r="AH13" s="90"/>
      <c r="AI13" s="90"/>
      <c r="AJ13" s="30"/>
      <c r="AK13" s="16"/>
      <c r="AL13" s="16"/>
      <c r="AM13" s="16"/>
      <c r="AN13" s="16"/>
      <c r="AO13" s="99"/>
      <c r="AP13" s="99"/>
      <c r="AQ13" s="99"/>
      <c r="AR13" s="16"/>
      <c r="AS13" s="105"/>
      <c r="AT13" s="105"/>
      <c r="AU13" s="105"/>
      <c r="AV13" s="88"/>
      <c r="AW13" s="88"/>
      <c r="AX13" s="106"/>
      <c r="AY13" s="106"/>
      <c r="AZ13" s="88"/>
      <c r="BA13" s="88"/>
      <c r="BB13" s="85"/>
      <c r="BC13" s="85"/>
      <c r="BD13" s="85"/>
      <c r="BE13" s="22"/>
      <c r="BF13" s="16"/>
    </row>
    <row r="14" spans="1:66" s="6" customFormat="1" ht="18.75" x14ac:dyDescent="0.4">
      <c r="B14" s="441" t="s">
        <v>137</v>
      </c>
      <c r="C14" s="442"/>
      <c r="D14" s="442"/>
      <c r="E14" s="442"/>
      <c r="F14" s="442"/>
      <c r="G14" s="442"/>
      <c r="H14" s="442"/>
      <c r="I14" s="442"/>
      <c r="J14" s="442"/>
      <c r="K14" s="442"/>
      <c r="L14" s="442"/>
      <c r="M14" s="442"/>
      <c r="N14" s="442"/>
      <c r="O14" s="442"/>
      <c r="P14" s="442"/>
      <c r="Q14" s="442"/>
      <c r="R14" s="442"/>
      <c r="S14" s="442"/>
      <c r="T14" s="442"/>
      <c r="U14" s="442"/>
      <c r="V14" s="442"/>
      <c r="W14" s="442"/>
      <c r="X14" s="442"/>
      <c r="Y14" s="442"/>
      <c r="Z14" s="443"/>
      <c r="AD14" s="100"/>
      <c r="AE14" s="111"/>
      <c r="AF14" s="111"/>
      <c r="AG14" s="100"/>
      <c r="AH14" s="85"/>
      <c r="AI14" s="85"/>
      <c r="AJ14" s="30"/>
      <c r="AK14" s="16"/>
      <c r="AM14" s="16"/>
      <c r="AN14" s="16"/>
      <c r="AO14" s="16"/>
      <c r="AP14" s="102"/>
      <c r="AQ14" s="102"/>
      <c r="AR14" s="102"/>
      <c r="AS14" s="16"/>
      <c r="AT14" s="105"/>
      <c r="AU14" s="106" t="s">
        <v>143</v>
      </c>
      <c r="AV14" s="444">
        <v>0.39583333333333331</v>
      </c>
      <c r="AW14" s="445"/>
      <c r="AX14" s="446"/>
      <c r="AY14" s="85" t="s">
        <v>2</v>
      </c>
      <c r="AZ14" s="444">
        <v>0.6875</v>
      </c>
      <c r="BA14" s="445"/>
      <c r="BB14" s="446"/>
      <c r="BC14" s="84" t="s">
        <v>24</v>
      </c>
      <c r="BD14" s="447">
        <f>(AZ14-AV14)*24</f>
        <v>7</v>
      </c>
      <c r="BE14" s="448"/>
      <c r="BF14" s="83" t="s">
        <v>25</v>
      </c>
      <c r="BG14" s="85"/>
    </row>
    <row r="15" spans="1:66" s="6" customFormat="1" ht="6.75" customHeight="1" x14ac:dyDescent="0.15">
      <c r="C15" s="87"/>
      <c r="D15" s="87"/>
      <c r="E15" s="87"/>
      <c r="F15" s="87"/>
      <c r="G15" s="82"/>
      <c r="H15" s="82"/>
      <c r="I15" s="84"/>
      <c r="J15" s="85"/>
      <c r="K15" s="90"/>
      <c r="L15" s="88"/>
      <c r="M15" s="88"/>
      <c r="N15" s="85"/>
      <c r="O15" s="88"/>
      <c r="P15" s="88"/>
      <c r="Q15" s="88"/>
      <c r="R15" s="88"/>
      <c r="S15" s="88"/>
      <c r="T15" s="82"/>
      <c r="U15" s="90"/>
      <c r="V15" s="88"/>
      <c r="W15" s="88"/>
      <c r="X15" s="88"/>
      <c r="Y15" s="88"/>
      <c r="Z15" s="82"/>
      <c r="AA15" s="84"/>
      <c r="AB15" s="91"/>
      <c r="AC15" s="91"/>
      <c r="AD15" s="83"/>
      <c r="AE15" s="85"/>
      <c r="AF15" s="84"/>
      <c r="AG15" s="85"/>
      <c r="AH15" s="90"/>
      <c r="AI15" s="88"/>
      <c r="AJ15" s="30"/>
      <c r="AK15" s="28"/>
      <c r="AL15" s="31"/>
      <c r="AM15" s="30"/>
      <c r="AN15" s="31"/>
      <c r="AO15" s="30"/>
      <c r="AP15" s="30"/>
      <c r="AQ15" s="30"/>
      <c r="AR15" s="30"/>
      <c r="AS15" s="32"/>
      <c r="AU15" s="36"/>
      <c r="AV15" s="36"/>
      <c r="AW15" s="36"/>
      <c r="AX15" s="36"/>
      <c r="AY15" s="36"/>
      <c r="AZ15" s="30"/>
      <c r="BA15" s="30"/>
      <c r="BB15" s="78"/>
      <c r="BC15" s="78"/>
      <c r="BD15" s="30"/>
      <c r="BE15" s="30"/>
      <c r="BF15" s="28"/>
      <c r="BG15" s="27"/>
      <c r="BL15" s="7"/>
      <c r="BM15" s="7"/>
      <c r="BN15" s="7"/>
    </row>
    <row r="16" spans="1:66" ht="8.4499999999999993" customHeight="1" thickBot="1" x14ac:dyDescent="0.45">
      <c r="C16" s="9"/>
      <c r="D16" s="9"/>
      <c r="E16" s="9"/>
      <c r="F16" s="9"/>
      <c r="G16" s="9"/>
      <c r="AB16" s="9"/>
      <c r="AR16" s="9"/>
      <c r="BG16" s="17"/>
      <c r="BH16" s="17"/>
      <c r="BI16" s="17"/>
    </row>
    <row r="17" spans="2:60" ht="20.25" customHeight="1" x14ac:dyDescent="0.4">
      <c r="B17" s="449" t="s">
        <v>123</v>
      </c>
      <c r="C17" s="237" t="s">
        <v>144</v>
      </c>
      <c r="D17" s="238"/>
      <c r="E17" s="399"/>
      <c r="F17" s="138"/>
      <c r="G17" s="452" t="s">
        <v>145</v>
      </c>
      <c r="H17" s="402" t="s">
        <v>146</v>
      </c>
      <c r="I17" s="238"/>
      <c r="J17" s="238"/>
      <c r="K17" s="399"/>
      <c r="L17" s="402" t="s">
        <v>147</v>
      </c>
      <c r="M17" s="238"/>
      <c r="N17" s="238"/>
      <c r="O17" s="239"/>
      <c r="P17" s="237" t="s">
        <v>222</v>
      </c>
      <c r="Q17" s="399"/>
      <c r="R17" s="402" t="s">
        <v>223</v>
      </c>
      <c r="S17" s="239"/>
      <c r="T17" s="237"/>
      <c r="U17" s="238"/>
      <c r="V17" s="239"/>
      <c r="W17" s="455" t="s">
        <v>148</v>
      </c>
      <c r="X17" s="456"/>
      <c r="Y17" s="456"/>
      <c r="Z17" s="456"/>
      <c r="AA17" s="456"/>
      <c r="AB17" s="456"/>
      <c r="AC17" s="456"/>
      <c r="AD17" s="456"/>
      <c r="AE17" s="456"/>
      <c r="AF17" s="456"/>
      <c r="AG17" s="456"/>
      <c r="AH17" s="456"/>
      <c r="AI17" s="456"/>
      <c r="AJ17" s="456"/>
      <c r="AK17" s="456"/>
      <c r="AL17" s="456"/>
      <c r="AM17" s="456"/>
      <c r="AN17" s="456"/>
      <c r="AO17" s="456"/>
      <c r="AP17" s="456"/>
      <c r="AQ17" s="456"/>
      <c r="AR17" s="456"/>
      <c r="AS17" s="456"/>
      <c r="AT17" s="456"/>
      <c r="AU17" s="456"/>
      <c r="AV17" s="456"/>
      <c r="AW17" s="456"/>
      <c r="AX17" s="456"/>
      <c r="AY17" s="456"/>
      <c r="AZ17" s="456"/>
      <c r="BA17" s="457"/>
      <c r="BB17" s="458" t="str">
        <f>IF(BB4="計画","(12) 1～4週目の勤務時間数合計","(12) 1か月の勤務時間数   合計")</f>
        <v>(12) 1か月の勤務時間数   合計</v>
      </c>
      <c r="BC17" s="459"/>
      <c r="BD17" s="464" t="s">
        <v>149</v>
      </c>
      <c r="BE17" s="465"/>
      <c r="BF17" s="237" t="s">
        <v>150</v>
      </c>
      <c r="BG17" s="238"/>
      <c r="BH17" s="239"/>
    </row>
    <row r="18" spans="2:60" ht="20.25" customHeight="1" x14ac:dyDescent="0.4">
      <c r="B18" s="450"/>
      <c r="C18" s="240"/>
      <c r="D18" s="241"/>
      <c r="E18" s="400"/>
      <c r="F18" s="139"/>
      <c r="G18" s="453"/>
      <c r="H18" s="403"/>
      <c r="I18" s="241"/>
      <c r="J18" s="241"/>
      <c r="K18" s="400"/>
      <c r="L18" s="403"/>
      <c r="M18" s="241"/>
      <c r="N18" s="241"/>
      <c r="O18" s="242"/>
      <c r="P18" s="240"/>
      <c r="Q18" s="400"/>
      <c r="R18" s="403"/>
      <c r="S18" s="242"/>
      <c r="T18" s="240"/>
      <c r="U18" s="241"/>
      <c r="V18" s="242"/>
      <c r="W18" s="395" t="s">
        <v>16</v>
      </c>
      <c r="X18" s="248"/>
      <c r="Y18" s="248"/>
      <c r="Z18" s="248"/>
      <c r="AA18" s="248"/>
      <c r="AB18" s="248"/>
      <c r="AC18" s="249"/>
      <c r="AD18" s="395" t="s">
        <v>17</v>
      </c>
      <c r="AE18" s="248"/>
      <c r="AF18" s="248"/>
      <c r="AG18" s="248"/>
      <c r="AH18" s="248"/>
      <c r="AI18" s="248"/>
      <c r="AJ18" s="249"/>
      <c r="AK18" s="395" t="s">
        <v>18</v>
      </c>
      <c r="AL18" s="248"/>
      <c r="AM18" s="248"/>
      <c r="AN18" s="248"/>
      <c r="AO18" s="248"/>
      <c r="AP18" s="248"/>
      <c r="AQ18" s="249"/>
      <c r="AR18" s="395" t="s">
        <v>19</v>
      </c>
      <c r="AS18" s="248"/>
      <c r="AT18" s="248"/>
      <c r="AU18" s="248"/>
      <c r="AV18" s="248"/>
      <c r="AW18" s="248"/>
      <c r="AX18" s="249"/>
      <c r="AY18" s="396" t="s">
        <v>20</v>
      </c>
      <c r="AZ18" s="397"/>
      <c r="BA18" s="398"/>
      <c r="BB18" s="460"/>
      <c r="BC18" s="461"/>
      <c r="BD18" s="466"/>
      <c r="BE18" s="467"/>
      <c r="BF18" s="240"/>
      <c r="BG18" s="241"/>
      <c r="BH18" s="242"/>
    </row>
    <row r="19" spans="2:60" ht="20.25" customHeight="1" x14ac:dyDescent="0.4">
      <c r="B19" s="450"/>
      <c r="C19" s="240"/>
      <c r="D19" s="241"/>
      <c r="E19" s="400"/>
      <c r="F19" s="139"/>
      <c r="G19" s="453"/>
      <c r="H19" s="403"/>
      <c r="I19" s="241"/>
      <c r="J19" s="241"/>
      <c r="K19" s="400"/>
      <c r="L19" s="403"/>
      <c r="M19" s="241"/>
      <c r="N19" s="241"/>
      <c r="O19" s="242"/>
      <c r="P19" s="240"/>
      <c r="Q19" s="400"/>
      <c r="R19" s="403"/>
      <c r="S19" s="242"/>
      <c r="T19" s="240"/>
      <c r="U19" s="241"/>
      <c r="V19" s="242"/>
      <c r="W19" s="11">
        <v>1</v>
      </c>
      <c r="X19" s="12">
        <v>2</v>
      </c>
      <c r="Y19" s="12">
        <v>3</v>
      </c>
      <c r="Z19" s="12">
        <v>4</v>
      </c>
      <c r="AA19" s="12">
        <v>5</v>
      </c>
      <c r="AB19" s="12">
        <v>6</v>
      </c>
      <c r="AC19" s="13">
        <v>7</v>
      </c>
      <c r="AD19" s="11">
        <v>8</v>
      </c>
      <c r="AE19" s="12">
        <v>9</v>
      </c>
      <c r="AF19" s="12">
        <v>10</v>
      </c>
      <c r="AG19" s="12">
        <v>11</v>
      </c>
      <c r="AH19" s="12">
        <v>12</v>
      </c>
      <c r="AI19" s="12">
        <v>13</v>
      </c>
      <c r="AJ19" s="13">
        <v>14</v>
      </c>
      <c r="AK19" s="14">
        <v>15</v>
      </c>
      <c r="AL19" s="12">
        <v>16</v>
      </c>
      <c r="AM19" s="12">
        <v>17</v>
      </c>
      <c r="AN19" s="12">
        <v>18</v>
      </c>
      <c r="AO19" s="12">
        <v>19</v>
      </c>
      <c r="AP19" s="12">
        <v>20</v>
      </c>
      <c r="AQ19" s="13">
        <v>21</v>
      </c>
      <c r="AR19" s="11">
        <v>22</v>
      </c>
      <c r="AS19" s="12">
        <v>23</v>
      </c>
      <c r="AT19" s="12">
        <v>24</v>
      </c>
      <c r="AU19" s="12">
        <v>25</v>
      </c>
      <c r="AV19" s="12">
        <v>26</v>
      </c>
      <c r="AW19" s="12">
        <v>27</v>
      </c>
      <c r="AX19" s="13">
        <v>28</v>
      </c>
      <c r="AY19" s="51">
        <f>IF($BB$4="実地指導用",IF(DAY(DATE($AG$2,$AK$2,29))=29,29,""),"")</f>
        <v>29</v>
      </c>
      <c r="AZ19" s="52">
        <f>IF($BB$4="実地指導用",IF(DAY(DATE($AG$2,$AK$2,30))=30,30,""),"")</f>
        <v>30</v>
      </c>
      <c r="BA19" s="53" t="str">
        <f>IF($BB$4="実地指導用",IF(DAY(DATE($AG$2,$AK$2,31))=31,31,""),"")</f>
        <v/>
      </c>
      <c r="BB19" s="460"/>
      <c r="BC19" s="461"/>
      <c r="BD19" s="466"/>
      <c r="BE19" s="467"/>
      <c r="BF19" s="240"/>
      <c r="BG19" s="241"/>
      <c r="BH19" s="242"/>
    </row>
    <row r="20" spans="2:60" ht="20.25" hidden="1" customHeight="1" x14ac:dyDescent="0.4">
      <c r="B20" s="450"/>
      <c r="C20" s="240"/>
      <c r="D20" s="241"/>
      <c r="E20" s="400"/>
      <c r="F20" s="139"/>
      <c r="G20" s="453"/>
      <c r="H20" s="403"/>
      <c r="I20" s="241"/>
      <c r="J20" s="241"/>
      <c r="K20" s="400"/>
      <c r="L20" s="403"/>
      <c r="M20" s="241"/>
      <c r="N20" s="241"/>
      <c r="O20" s="242"/>
      <c r="P20" s="240"/>
      <c r="Q20" s="400"/>
      <c r="R20" s="403"/>
      <c r="S20" s="242"/>
      <c r="T20" s="240"/>
      <c r="U20" s="241"/>
      <c r="V20" s="242"/>
      <c r="W20" s="11">
        <f>WEEKDAY(DATE($AG$2,$AK$2,1))</f>
        <v>5</v>
      </c>
      <c r="X20" s="12">
        <f>WEEKDAY(DATE($AG$2,$AK$2,2))</f>
        <v>6</v>
      </c>
      <c r="Y20" s="12">
        <f>WEEKDAY(DATE($AG$2,$AK$2,3))</f>
        <v>7</v>
      </c>
      <c r="Z20" s="12">
        <f>WEEKDAY(DATE($AG$2,$AK$2,4))</f>
        <v>1</v>
      </c>
      <c r="AA20" s="12">
        <f>WEEKDAY(DATE($AG$2,$AK$2,5))</f>
        <v>2</v>
      </c>
      <c r="AB20" s="12">
        <f>WEEKDAY(DATE($AG$2,$AK$2,6))</f>
        <v>3</v>
      </c>
      <c r="AC20" s="13">
        <f>WEEKDAY(DATE($AG$2,$AK$2,7))</f>
        <v>4</v>
      </c>
      <c r="AD20" s="11">
        <f>WEEKDAY(DATE($AG$2,$AK$2,8))</f>
        <v>5</v>
      </c>
      <c r="AE20" s="12">
        <f>WEEKDAY(DATE($AG$2,$AK$2,9))</f>
        <v>6</v>
      </c>
      <c r="AF20" s="12">
        <f>WEEKDAY(DATE($AG$2,$AK$2,10))</f>
        <v>7</v>
      </c>
      <c r="AG20" s="12">
        <f>WEEKDAY(DATE($AG$2,$AK$2,11))</f>
        <v>1</v>
      </c>
      <c r="AH20" s="12">
        <f>WEEKDAY(DATE($AG$2,$AK$2,12))</f>
        <v>2</v>
      </c>
      <c r="AI20" s="12">
        <f>WEEKDAY(DATE($AG$2,$AK$2,13))</f>
        <v>3</v>
      </c>
      <c r="AJ20" s="13">
        <f>WEEKDAY(DATE($AG$2,$AK$2,14))</f>
        <v>4</v>
      </c>
      <c r="AK20" s="11">
        <f>WEEKDAY(DATE($AG$2,$AK$2,15))</f>
        <v>5</v>
      </c>
      <c r="AL20" s="12">
        <f>WEEKDAY(DATE($AG$2,$AK$2,16))</f>
        <v>6</v>
      </c>
      <c r="AM20" s="12">
        <f>WEEKDAY(DATE($AG$2,$AK$2,17))</f>
        <v>7</v>
      </c>
      <c r="AN20" s="12">
        <f>WEEKDAY(DATE($AG$2,$AK$2,18))</f>
        <v>1</v>
      </c>
      <c r="AO20" s="12">
        <f>WEEKDAY(DATE($AG$2,$AK$2,19))</f>
        <v>2</v>
      </c>
      <c r="AP20" s="12">
        <f>WEEKDAY(DATE($AG$2,$AK$2,20))</f>
        <v>3</v>
      </c>
      <c r="AQ20" s="13">
        <f>WEEKDAY(DATE($AG$2,$AK$2,21))</f>
        <v>4</v>
      </c>
      <c r="AR20" s="11">
        <f>WEEKDAY(DATE($AG$2,$AK$2,22))</f>
        <v>5</v>
      </c>
      <c r="AS20" s="12">
        <f>WEEKDAY(DATE($AG$2,$AK$2,23))</f>
        <v>6</v>
      </c>
      <c r="AT20" s="12">
        <f>WEEKDAY(DATE($AG$2,$AK$2,24))</f>
        <v>7</v>
      </c>
      <c r="AU20" s="12">
        <f>WEEKDAY(DATE($AG$2,$AK$2,25))</f>
        <v>1</v>
      </c>
      <c r="AV20" s="12">
        <f>WEEKDAY(DATE($AG$2,$AK$2,26))</f>
        <v>2</v>
      </c>
      <c r="AW20" s="12">
        <f>WEEKDAY(DATE($AG$2,$AK$2,27))</f>
        <v>3</v>
      </c>
      <c r="AX20" s="13">
        <f>WEEKDAY(DATE($AG$2,$AK$2,28))</f>
        <v>4</v>
      </c>
      <c r="AY20" s="11">
        <f>IF(AY19=29,WEEKDAY(DATE($AG$2,$AK$2,29)),0)</f>
        <v>5</v>
      </c>
      <c r="AZ20" s="12">
        <f>IF(AZ19=30,WEEKDAY(DATE($AG$2,$AK$2,30)),0)</f>
        <v>6</v>
      </c>
      <c r="BA20" s="13">
        <f>IF(BA19=31,WEEKDAY(DATE($AG$2,$AK$2,31)),0)</f>
        <v>0</v>
      </c>
      <c r="BB20" s="460"/>
      <c r="BC20" s="461"/>
      <c r="BD20" s="466"/>
      <c r="BE20" s="467"/>
      <c r="BF20" s="240"/>
      <c r="BG20" s="241"/>
      <c r="BH20" s="242"/>
    </row>
    <row r="21" spans="2:60" ht="22.5" customHeight="1" thickBot="1" x14ac:dyDescent="0.45">
      <c r="B21" s="451"/>
      <c r="C21" s="243"/>
      <c r="D21" s="244"/>
      <c r="E21" s="401"/>
      <c r="F21" s="140"/>
      <c r="G21" s="454"/>
      <c r="H21" s="404"/>
      <c r="I21" s="244"/>
      <c r="J21" s="244"/>
      <c r="K21" s="401"/>
      <c r="L21" s="404"/>
      <c r="M21" s="244"/>
      <c r="N21" s="244"/>
      <c r="O21" s="245"/>
      <c r="P21" s="243"/>
      <c r="Q21" s="401"/>
      <c r="R21" s="404"/>
      <c r="S21" s="245"/>
      <c r="T21" s="243"/>
      <c r="U21" s="244"/>
      <c r="V21" s="245"/>
      <c r="W21" s="48" t="str">
        <f>IF(W20=1,"日",IF(W20=2,"月",IF(W20=3,"火",IF(W20=4,"水",IF(W20=5,"木",IF(W20=6,"金","土"))))))</f>
        <v>木</v>
      </c>
      <c r="X21" s="49" t="str">
        <f t="shared" ref="X21:AX21" si="0">IF(X20=1,"日",IF(X20=2,"月",IF(X20=3,"火",IF(X20=4,"水",IF(X20=5,"木",IF(X20=6,"金","土"))))))</f>
        <v>金</v>
      </c>
      <c r="Y21" s="49" t="str">
        <f t="shared" si="0"/>
        <v>土</v>
      </c>
      <c r="Z21" s="49" t="str">
        <f t="shared" si="0"/>
        <v>日</v>
      </c>
      <c r="AA21" s="49" t="str">
        <f t="shared" si="0"/>
        <v>月</v>
      </c>
      <c r="AB21" s="49" t="str">
        <f t="shared" si="0"/>
        <v>火</v>
      </c>
      <c r="AC21" s="50" t="str">
        <f t="shared" si="0"/>
        <v>水</v>
      </c>
      <c r="AD21" s="48" t="str">
        <f>IF(AD20=1,"日",IF(AD20=2,"月",IF(AD20=3,"火",IF(AD20=4,"水",IF(AD20=5,"木",IF(AD20=6,"金","土"))))))</f>
        <v>木</v>
      </c>
      <c r="AE21" s="49" t="str">
        <f t="shared" si="0"/>
        <v>金</v>
      </c>
      <c r="AF21" s="49" t="str">
        <f t="shared" si="0"/>
        <v>土</v>
      </c>
      <c r="AG21" s="49" t="str">
        <f t="shared" si="0"/>
        <v>日</v>
      </c>
      <c r="AH21" s="49" t="str">
        <f t="shared" si="0"/>
        <v>月</v>
      </c>
      <c r="AI21" s="49" t="str">
        <f t="shared" si="0"/>
        <v>火</v>
      </c>
      <c r="AJ21" s="50" t="str">
        <f t="shared" si="0"/>
        <v>水</v>
      </c>
      <c r="AK21" s="48" t="str">
        <f>IF(AK20=1,"日",IF(AK20=2,"月",IF(AK20=3,"火",IF(AK20=4,"水",IF(AK20=5,"木",IF(AK20=6,"金","土"))))))</f>
        <v>木</v>
      </c>
      <c r="AL21" s="49" t="str">
        <f t="shared" si="0"/>
        <v>金</v>
      </c>
      <c r="AM21" s="49" t="str">
        <f t="shared" si="0"/>
        <v>土</v>
      </c>
      <c r="AN21" s="49" t="str">
        <f t="shared" si="0"/>
        <v>日</v>
      </c>
      <c r="AO21" s="49" t="str">
        <f t="shared" si="0"/>
        <v>月</v>
      </c>
      <c r="AP21" s="49" t="str">
        <f t="shared" si="0"/>
        <v>火</v>
      </c>
      <c r="AQ21" s="50" t="str">
        <f t="shared" si="0"/>
        <v>水</v>
      </c>
      <c r="AR21" s="48" t="str">
        <f>IF(AR20=1,"日",IF(AR20=2,"月",IF(AR20=3,"火",IF(AR20=4,"水",IF(AR20=5,"木",IF(AR20=6,"金","土"))))))</f>
        <v>木</v>
      </c>
      <c r="AS21" s="49" t="str">
        <f t="shared" si="0"/>
        <v>金</v>
      </c>
      <c r="AT21" s="49" t="str">
        <f t="shared" si="0"/>
        <v>土</v>
      </c>
      <c r="AU21" s="49" t="str">
        <f t="shared" si="0"/>
        <v>日</v>
      </c>
      <c r="AV21" s="49" t="str">
        <f t="shared" si="0"/>
        <v>月</v>
      </c>
      <c r="AW21" s="49" t="str">
        <f t="shared" si="0"/>
        <v>火</v>
      </c>
      <c r="AX21" s="50" t="str">
        <f t="shared" si="0"/>
        <v>水</v>
      </c>
      <c r="AY21" s="49" t="str">
        <f>IF(AY20=1,"日",IF(AY20=2,"月",IF(AY20=3,"火",IF(AY20=4,"水",IF(AY20=5,"木",IF(AY20=6,"金",IF(AY20=0,"","土")))))))</f>
        <v>木</v>
      </c>
      <c r="AZ21" s="49" t="str">
        <f>IF(AZ20=1,"日",IF(AZ20=2,"月",IF(AZ20=3,"火",IF(AZ20=4,"水",IF(AZ20=5,"木",IF(AZ20=6,"金",IF(AZ20=0,"","土")))))))</f>
        <v>金</v>
      </c>
      <c r="BA21" s="49" t="str">
        <f>IF(BA20=1,"日",IF(BA20=2,"月",IF(BA20=3,"火",IF(BA20=4,"水",IF(BA20=5,"木",IF(BA20=6,"金",IF(BA20=0,"","土")))))))</f>
        <v/>
      </c>
      <c r="BB21" s="462"/>
      <c r="BC21" s="463"/>
      <c r="BD21" s="468"/>
      <c r="BE21" s="469"/>
      <c r="BF21" s="243"/>
      <c r="BG21" s="244"/>
      <c r="BH21" s="245"/>
    </row>
    <row r="22" spans="2:60" ht="20.25" customHeight="1" x14ac:dyDescent="0.4">
      <c r="B22" s="405">
        <v>1</v>
      </c>
      <c r="C22" s="420"/>
      <c r="D22" s="421"/>
      <c r="E22" s="422"/>
      <c r="F22" s="206"/>
      <c r="G22" s="423" t="s">
        <v>183</v>
      </c>
      <c r="H22" s="424" t="s">
        <v>132</v>
      </c>
      <c r="I22" s="425"/>
      <c r="J22" s="425"/>
      <c r="K22" s="426"/>
      <c r="L22" s="412" t="s">
        <v>184</v>
      </c>
      <c r="M22" s="427"/>
      <c r="N22" s="427"/>
      <c r="O22" s="413"/>
      <c r="P22" s="410">
        <v>44206</v>
      </c>
      <c r="Q22" s="411"/>
      <c r="R22" s="412" t="s">
        <v>244</v>
      </c>
      <c r="S22" s="413"/>
      <c r="T22" s="428" t="s">
        <v>49</v>
      </c>
      <c r="U22" s="429"/>
      <c r="V22" s="430"/>
      <c r="W22" s="210" t="s">
        <v>155</v>
      </c>
      <c r="X22" s="211" t="s">
        <v>33</v>
      </c>
      <c r="Y22" s="211" t="s">
        <v>91</v>
      </c>
      <c r="Z22" s="211" t="s">
        <v>33</v>
      </c>
      <c r="AA22" s="211" t="s">
        <v>33</v>
      </c>
      <c r="AB22" s="211" t="s">
        <v>91</v>
      </c>
      <c r="AC22" s="212" t="s">
        <v>33</v>
      </c>
      <c r="AD22" s="210" t="s">
        <v>33</v>
      </c>
      <c r="AE22" s="211" t="s">
        <v>33</v>
      </c>
      <c r="AF22" s="211" t="s">
        <v>91</v>
      </c>
      <c r="AG22" s="211" t="s">
        <v>33</v>
      </c>
      <c r="AH22" s="211" t="s">
        <v>33</v>
      </c>
      <c r="AI22" s="211" t="s">
        <v>91</v>
      </c>
      <c r="AJ22" s="212" t="s">
        <v>33</v>
      </c>
      <c r="AK22" s="210" t="s">
        <v>33</v>
      </c>
      <c r="AL22" s="211" t="s">
        <v>33</v>
      </c>
      <c r="AM22" s="211" t="s">
        <v>91</v>
      </c>
      <c r="AN22" s="211" t="s">
        <v>33</v>
      </c>
      <c r="AO22" s="211" t="s">
        <v>33</v>
      </c>
      <c r="AP22" s="211" t="s">
        <v>91</v>
      </c>
      <c r="AQ22" s="212" t="s">
        <v>33</v>
      </c>
      <c r="AR22" s="210" t="s">
        <v>33</v>
      </c>
      <c r="AS22" s="211" t="s">
        <v>33</v>
      </c>
      <c r="AT22" s="211" t="s">
        <v>91</v>
      </c>
      <c r="AU22" s="211" t="s">
        <v>33</v>
      </c>
      <c r="AV22" s="211" t="s">
        <v>33</v>
      </c>
      <c r="AW22" s="211" t="s">
        <v>91</v>
      </c>
      <c r="AX22" s="212" t="s">
        <v>33</v>
      </c>
      <c r="AY22" s="210" t="s">
        <v>155</v>
      </c>
      <c r="AZ22" s="211" t="s">
        <v>155</v>
      </c>
      <c r="BA22" s="183"/>
      <c r="BB22" s="406"/>
      <c r="BC22" s="407"/>
      <c r="BD22" s="408"/>
      <c r="BE22" s="409"/>
      <c r="BF22" s="417"/>
      <c r="BG22" s="418"/>
      <c r="BH22" s="419"/>
    </row>
    <row r="23" spans="2:60" ht="20.25" customHeight="1" x14ac:dyDescent="0.4">
      <c r="B23" s="292"/>
      <c r="C23" s="414" t="s">
        <v>4</v>
      </c>
      <c r="D23" s="415"/>
      <c r="E23" s="416"/>
      <c r="F23" s="207"/>
      <c r="G23" s="377"/>
      <c r="H23" s="382"/>
      <c r="I23" s="380"/>
      <c r="J23" s="380"/>
      <c r="K23" s="381"/>
      <c r="L23" s="353"/>
      <c r="M23" s="384"/>
      <c r="N23" s="384"/>
      <c r="O23" s="354"/>
      <c r="P23" s="347"/>
      <c r="Q23" s="348"/>
      <c r="R23" s="353"/>
      <c r="S23" s="354"/>
      <c r="T23" s="319" t="s">
        <v>15</v>
      </c>
      <c r="U23" s="320"/>
      <c r="V23" s="321"/>
      <c r="W23" s="145">
        <f>IF(W22="","",VLOOKUP(W22,'【記載例】シフト記号表（勤務時間帯）'!$C$5:$K$36,9,FALSE))</f>
        <v>8</v>
      </c>
      <c r="X23" s="146">
        <f>IF(X22="","",VLOOKUP(X22,'【記載例】シフト記号表（勤務時間帯）'!$C$5:$K$36,9,FALSE))</f>
        <v>8</v>
      </c>
      <c r="Y23" s="146" t="str">
        <f>IF(Y22="","",VLOOKUP(Y22,'【記載例】シフト記号表（勤務時間帯）'!$C$5:$K$36,9,FALSE))</f>
        <v>-</v>
      </c>
      <c r="Z23" s="146">
        <f>IF(Z22="","",VLOOKUP(Z22,'【記載例】シフト記号表（勤務時間帯）'!$C$5:$K$36,9,FALSE))</f>
        <v>8</v>
      </c>
      <c r="AA23" s="146">
        <f>IF(AA22="","",VLOOKUP(AA22,'【記載例】シフト記号表（勤務時間帯）'!$C$5:$K$36,9,FALSE))</f>
        <v>8</v>
      </c>
      <c r="AB23" s="146" t="str">
        <f>IF(AB22="","",VLOOKUP(AB22,'【記載例】シフト記号表（勤務時間帯）'!$C$5:$K$36,9,FALSE))</f>
        <v>-</v>
      </c>
      <c r="AC23" s="147">
        <f>IF(AC22="","",VLOOKUP(AC22,'【記載例】シフト記号表（勤務時間帯）'!$C$5:$K$36,9,FALSE))</f>
        <v>8</v>
      </c>
      <c r="AD23" s="145">
        <f>IF(AD22="","",VLOOKUP(AD22,'【記載例】シフト記号表（勤務時間帯）'!$C$5:$K$36,9,FALSE))</f>
        <v>8</v>
      </c>
      <c r="AE23" s="146">
        <f>IF(AE22="","",VLOOKUP(AE22,'【記載例】シフト記号表（勤務時間帯）'!$C$5:$K$36,9,FALSE))</f>
        <v>8</v>
      </c>
      <c r="AF23" s="146" t="str">
        <f>IF(AF22="","",VLOOKUP(AF22,'【記載例】シフト記号表（勤務時間帯）'!$C$5:$K$36,9,FALSE))</f>
        <v>-</v>
      </c>
      <c r="AG23" s="146">
        <f>IF(AG22="","",VLOOKUP(AG22,'【記載例】シフト記号表（勤務時間帯）'!$C$5:$K$36,9,FALSE))</f>
        <v>8</v>
      </c>
      <c r="AH23" s="146">
        <f>IF(AH22="","",VLOOKUP(AH22,'【記載例】シフト記号表（勤務時間帯）'!$C$5:$K$36,9,FALSE))</f>
        <v>8</v>
      </c>
      <c r="AI23" s="146" t="str">
        <f>IF(AI22="","",VLOOKUP(AI22,'【記載例】シフト記号表（勤務時間帯）'!$C$5:$K$36,9,FALSE))</f>
        <v>-</v>
      </c>
      <c r="AJ23" s="147">
        <f>IF(AJ22="","",VLOOKUP(AJ22,'【記載例】シフト記号表（勤務時間帯）'!$C$5:$K$36,9,FALSE))</f>
        <v>8</v>
      </c>
      <c r="AK23" s="145">
        <f>IF(AK22="","",VLOOKUP(AK22,'【記載例】シフト記号表（勤務時間帯）'!$C$5:$K$36,9,FALSE))</f>
        <v>8</v>
      </c>
      <c r="AL23" s="146">
        <f>IF(AL22="","",VLOOKUP(AL22,'【記載例】シフト記号表（勤務時間帯）'!$C$5:$K$36,9,FALSE))</f>
        <v>8</v>
      </c>
      <c r="AM23" s="146" t="str">
        <f>IF(AM22="","",VLOOKUP(AM22,'【記載例】シフト記号表（勤務時間帯）'!$C$5:$K$36,9,FALSE))</f>
        <v>-</v>
      </c>
      <c r="AN23" s="146">
        <f>IF(AN22="","",VLOOKUP(AN22,'【記載例】シフト記号表（勤務時間帯）'!$C$5:$K$36,9,FALSE))</f>
        <v>8</v>
      </c>
      <c r="AO23" s="146">
        <f>IF(AO22="","",VLOOKUP(AO22,'【記載例】シフト記号表（勤務時間帯）'!$C$5:$K$36,9,FALSE))</f>
        <v>8</v>
      </c>
      <c r="AP23" s="146" t="str">
        <f>IF(AP22="","",VLOOKUP(AP22,'【記載例】シフト記号表（勤務時間帯）'!$C$5:$K$36,9,FALSE))</f>
        <v>-</v>
      </c>
      <c r="AQ23" s="147">
        <f>IF(AQ22="","",VLOOKUP(AQ22,'【記載例】シフト記号表（勤務時間帯）'!$C$5:$K$36,9,FALSE))</f>
        <v>8</v>
      </c>
      <c r="AR23" s="145">
        <f>IF(AR22="","",VLOOKUP(AR22,'【記載例】シフト記号表（勤務時間帯）'!$C$5:$K$36,9,FALSE))</f>
        <v>8</v>
      </c>
      <c r="AS23" s="146">
        <f>IF(AS22="","",VLOOKUP(AS22,'【記載例】シフト記号表（勤務時間帯）'!$C$5:$K$36,9,FALSE))</f>
        <v>8</v>
      </c>
      <c r="AT23" s="146" t="str">
        <f>IF(AT22="","",VLOOKUP(AT22,'【記載例】シフト記号表（勤務時間帯）'!$C$5:$K$36,9,FALSE))</f>
        <v>-</v>
      </c>
      <c r="AU23" s="146">
        <f>IF(AU22="","",VLOOKUP(AU22,'【記載例】シフト記号表（勤務時間帯）'!$C$5:$K$36,9,FALSE))</f>
        <v>8</v>
      </c>
      <c r="AV23" s="146">
        <f>IF(AV22="","",VLOOKUP(AV22,'【記載例】シフト記号表（勤務時間帯）'!$C$5:$K$36,9,FALSE))</f>
        <v>8</v>
      </c>
      <c r="AW23" s="146" t="str">
        <f>IF(AW22="","",VLOOKUP(AW22,'【記載例】シフト記号表（勤務時間帯）'!$C$5:$K$36,9,FALSE))</f>
        <v>-</v>
      </c>
      <c r="AX23" s="147">
        <f>IF(AX22="","",VLOOKUP(AX22,'【記載例】シフト記号表（勤務時間帯）'!$C$5:$K$36,9,FALSE))</f>
        <v>8</v>
      </c>
      <c r="AY23" s="145">
        <f>IF(AY22="","",VLOOKUP(AY22,'【記載例】シフト記号表（勤務時間帯）'!$C$5:$K$36,9,FALSE))</f>
        <v>8</v>
      </c>
      <c r="AZ23" s="146">
        <f>IF(AZ22="","",VLOOKUP(AZ22,'【記載例】シフト記号表（勤務時間帯）'!$C$5:$K$36,9,FALSE))</f>
        <v>8</v>
      </c>
      <c r="BA23" s="147" t="str">
        <f>IF(BA22="","",VLOOKUP(BA22,'【記載例】シフト記号表（勤務時間帯）'!$C$5:$K$36,9,FALSE))</f>
        <v/>
      </c>
      <c r="BB23" s="322">
        <f>IF($BB$4="計画",SUM(W23:AX23),IF($BB$4="実地指導用",SUM(W23:BA23),""))</f>
        <v>176</v>
      </c>
      <c r="BC23" s="323"/>
      <c r="BD23" s="324">
        <f>IF($BB$4="計画",BB23/4,IF($BB$4="実地指導用",【記載例】通所介護!BB23/(【記載例】通所介護!$BC$8/7),""))</f>
        <v>41.06666666666667</v>
      </c>
      <c r="BE23" s="325"/>
      <c r="BF23" s="389"/>
      <c r="BG23" s="390"/>
      <c r="BH23" s="391"/>
    </row>
    <row r="24" spans="2:60" ht="20.25" customHeight="1" thickBot="1" x14ac:dyDescent="0.45">
      <c r="B24" s="292"/>
      <c r="C24" s="370"/>
      <c r="D24" s="371"/>
      <c r="E24" s="372"/>
      <c r="F24" s="208" t="str">
        <f>C23</f>
        <v>管理者</v>
      </c>
      <c r="G24" s="377"/>
      <c r="H24" s="382"/>
      <c r="I24" s="380"/>
      <c r="J24" s="380"/>
      <c r="K24" s="381"/>
      <c r="L24" s="353"/>
      <c r="M24" s="384"/>
      <c r="N24" s="384"/>
      <c r="O24" s="354"/>
      <c r="P24" s="349"/>
      <c r="Q24" s="350"/>
      <c r="R24" s="355"/>
      <c r="S24" s="356"/>
      <c r="T24" s="329" t="s">
        <v>50</v>
      </c>
      <c r="U24" s="330"/>
      <c r="V24" s="331"/>
      <c r="W24" s="148">
        <f>IF(W22="","",VLOOKUP(W22,'【記載例】シフト記号表（勤務時間帯）'!$C$5:$U$36,19,FALSE))</f>
        <v>7.0000000000000089</v>
      </c>
      <c r="X24" s="149">
        <f>IF(X22="","",VLOOKUP(X22,'【記載例】シフト記号表（勤務時間帯）'!$C$5:$U$36,19,FALSE))</f>
        <v>7.0000000000000089</v>
      </c>
      <c r="Y24" s="149" t="str">
        <f>IF(Y22="","",VLOOKUP(Y22,'【記載例】シフト記号表（勤務時間帯）'!$C$5:$U$36,19,FALSE))</f>
        <v>-</v>
      </c>
      <c r="Z24" s="149">
        <f>IF(Z22="","",VLOOKUP(Z22,'【記載例】シフト記号表（勤務時間帯）'!$C$5:$U$36,19,FALSE))</f>
        <v>7.0000000000000089</v>
      </c>
      <c r="AA24" s="149">
        <f>IF(AA22="","",VLOOKUP(AA22,'【記載例】シフト記号表（勤務時間帯）'!$C$5:$U$36,19,FALSE))</f>
        <v>7.0000000000000089</v>
      </c>
      <c r="AB24" s="149" t="str">
        <f>IF(AB22="","",VLOOKUP(AB22,'【記載例】シフト記号表（勤務時間帯）'!$C$5:$U$36,19,FALSE))</f>
        <v>-</v>
      </c>
      <c r="AC24" s="150">
        <f>IF(AC22="","",VLOOKUP(AC22,'【記載例】シフト記号表（勤務時間帯）'!$C$5:$U$36,19,FALSE))</f>
        <v>7.0000000000000089</v>
      </c>
      <c r="AD24" s="148">
        <f>IF(AD22="","",VLOOKUP(AD22,'【記載例】シフト記号表（勤務時間帯）'!$C$5:$U$36,19,FALSE))</f>
        <v>7.0000000000000089</v>
      </c>
      <c r="AE24" s="149">
        <f>IF(AE22="","",VLOOKUP(AE22,'【記載例】シフト記号表（勤務時間帯）'!$C$5:$U$36,19,FALSE))</f>
        <v>7.0000000000000089</v>
      </c>
      <c r="AF24" s="149" t="str">
        <f>IF(AF22="","",VLOOKUP(AF22,'【記載例】シフト記号表（勤務時間帯）'!$C$5:$U$36,19,FALSE))</f>
        <v>-</v>
      </c>
      <c r="AG24" s="149">
        <f>IF(AG22="","",VLOOKUP(AG22,'【記載例】シフト記号表（勤務時間帯）'!$C$5:$U$36,19,FALSE))</f>
        <v>7.0000000000000089</v>
      </c>
      <c r="AH24" s="149">
        <f>IF(AH22="","",VLOOKUP(AH22,'【記載例】シフト記号表（勤務時間帯）'!$C$5:$U$36,19,FALSE))</f>
        <v>7.0000000000000089</v>
      </c>
      <c r="AI24" s="149" t="str">
        <f>IF(AI22="","",VLOOKUP(AI22,'【記載例】シフト記号表（勤務時間帯）'!$C$5:$U$36,19,FALSE))</f>
        <v>-</v>
      </c>
      <c r="AJ24" s="150">
        <f>IF(AJ22="","",VLOOKUP(AJ22,'【記載例】シフト記号表（勤務時間帯）'!$C$5:$U$36,19,FALSE))</f>
        <v>7.0000000000000089</v>
      </c>
      <c r="AK24" s="148">
        <f>IF(AK22="","",VLOOKUP(AK22,'【記載例】シフト記号表（勤務時間帯）'!$C$5:$U$36,19,FALSE))</f>
        <v>7.0000000000000089</v>
      </c>
      <c r="AL24" s="149">
        <f>IF(AL22="","",VLOOKUP(AL22,'【記載例】シフト記号表（勤務時間帯）'!$C$5:$U$36,19,FALSE))</f>
        <v>7.0000000000000089</v>
      </c>
      <c r="AM24" s="149" t="str">
        <f>IF(AM22="","",VLOOKUP(AM22,'【記載例】シフト記号表（勤務時間帯）'!$C$5:$U$36,19,FALSE))</f>
        <v>-</v>
      </c>
      <c r="AN24" s="149">
        <f>IF(AN22="","",VLOOKUP(AN22,'【記載例】シフト記号表（勤務時間帯）'!$C$5:$U$36,19,FALSE))</f>
        <v>7.0000000000000089</v>
      </c>
      <c r="AO24" s="149">
        <f>IF(AO22="","",VLOOKUP(AO22,'【記載例】シフト記号表（勤務時間帯）'!$C$5:$U$36,19,FALSE))</f>
        <v>7.0000000000000089</v>
      </c>
      <c r="AP24" s="149" t="str">
        <f>IF(AP22="","",VLOOKUP(AP22,'【記載例】シフト記号表（勤務時間帯）'!$C$5:$U$36,19,FALSE))</f>
        <v>-</v>
      </c>
      <c r="AQ24" s="150">
        <f>IF(AQ22="","",VLOOKUP(AQ22,'【記載例】シフト記号表（勤務時間帯）'!$C$5:$U$36,19,FALSE))</f>
        <v>7.0000000000000089</v>
      </c>
      <c r="AR24" s="148">
        <f>IF(AR22="","",VLOOKUP(AR22,'【記載例】シフト記号表（勤務時間帯）'!$C$5:$U$36,19,FALSE))</f>
        <v>7.0000000000000089</v>
      </c>
      <c r="AS24" s="149">
        <f>IF(AS22="","",VLOOKUP(AS22,'【記載例】シフト記号表（勤務時間帯）'!$C$5:$U$36,19,FALSE))</f>
        <v>7.0000000000000089</v>
      </c>
      <c r="AT24" s="149" t="str">
        <f>IF(AT22="","",VLOOKUP(AT22,'【記載例】シフト記号表（勤務時間帯）'!$C$5:$U$36,19,FALSE))</f>
        <v>-</v>
      </c>
      <c r="AU24" s="149">
        <f>IF(AU22="","",VLOOKUP(AU22,'【記載例】シフト記号表（勤務時間帯）'!$C$5:$U$36,19,FALSE))</f>
        <v>7.0000000000000089</v>
      </c>
      <c r="AV24" s="149">
        <f>IF(AV22="","",VLOOKUP(AV22,'【記載例】シフト記号表（勤務時間帯）'!$C$5:$U$36,19,FALSE))</f>
        <v>7.0000000000000089</v>
      </c>
      <c r="AW24" s="149" t="str">
        <f>IF(AW22="","",VLOOKUP(AW22,'【記載例】シフト記号表（勤務時間帯）'!$C$5:$U$36,19,FALSE))</f>
        <v>-</v>
      </c>
      <c r="AX24" s="150">
        <f>IF(AX22="","",VLOOKUP(AX22,'【記載例】シフト記号表（勤務時間帯）'!$C$5:$U$36,19,FALSE))</f>
        <v>7.0000000000000089</v>
      </c>
      <c r="AY24" s="148">
        <f>IF(AY22="","",VLOOKUP(AY22,'【記載例】シフト記号表（勤務時間帯）'!$C$5:$U$36,19,FALSE))</f>
        <v>7.0000000000000089</v>
      </c>
      <c r="AZ24" s="149">
        <f>IF(AZ22="","",VLOOKUP(AZ22,'【記載例】シフト記号表（勤務時間帯）'!$C$5:$U$36,19,FALSE))</f>
        <v>7.0000000000000089</v>
      </c>
      <c r="BA24" s="150" t="str">
        <f>IF(BA22="","",VLOOKUP(BA22,'【記載例】シフト記号表（勤務時間帯）'!$C$5:$U$36,19,FALSE))</f>
        <v/>
      </c>
      <c r="BB24" s="332">
        <f>IF($BB$4="計画",SUM(W24:AX24),IF($BB$4="実地指導用",SUM(W24:BA24),""))</f>
        <v>154.0000000000002</v>
      </c>
      <c r="BC24" s="333"/>
      <c r="BD24" s="334">
        <f>IF($BB$4="計画",BB24/4,IF($BB$4="実地指導用",【記載例】通所介護!BB24/(【記載例】通所介護!$BC$8/7),""))</f>
        <v>35.93333333333338</v>
      </c>
      <c r="BE24" s="335"/>
      <c r="BF24" s="392"/>
      <c r="BG24" s="393"/>
      <c r="BH24" s="394"/>
    </row>
    <row r="25" spans="2:60" ht="20.25" customHeight="1" x14ac:dyDescent="0.4">
      <c r="B25" s="292">
        <f>B22+1</f>
        <v>2</v>
      </c>
      <c r="C25" s="373"/>
      <c r="D25" s="374"/>
      <c r="E25" s="375"/>
      <c r="F25" s="209"/>
      <c r="G25" s="376" t="s">
        <v>183</v>
      </c>
      <c r="H25" s="379" t="s">
        <v>186</v>
      </c>
      <c r="I25" s="380"/>
      <c r="J25" s="380"/>
      <c r="K25" s="381"/>
      <c r="L25" s="351" t="s">
        <v>189</v>
      </c>
      <c r="M25" s="383"/>
      <c r="N25" s="383"/>
      <c r="O25" s="352"/>
      <c r="P25" s="345">
        <v>44180</v>
      </c>
      <c r="Q25" s="346"/>
      <c r="R25" s="351" t="s">
        <v>244</v>
      </c>
      <c r="S25" s="352"/>
      <c r="T25" s="310" t="s">
        <v>49</v>
      </c>
      <c r="U25" s="311"/>
      <c r="V25" s="312"/>
      <c r="W25" s="213" t="s">
        <v>91</v>
      </c>
      <c r="X25" s="214" t="s">
        <v>33</v>
      </c>
      <c r="Y25" s="214" t="s">
        <v>33</v>
      </c>
      <c r="Z25" s="214" t="s">
        <v>33</v>
      </c>
      <c r="AA25" s="214" t="s">
        <v>33</v>
      </c>
      <c r="AB25" s="214" t="s">
        <v>33</v>
      </c>
      <c r="AC25" s="215" t="s">
        <v>91</v>
      </c>
      <c r="AD25" s="213" t="s">
        <v>91</v>
      </c>
      <c r="AE25" s="214" t="s">
        <v>33</v>
      </c>
      <c r="AF25" s="214" t="s">
        <v>33</v>
      </c>
      <c r="AG25" s="214" t="s">
        <v>33</v>
      </c>
      <c r="AH25" s="214" t="s">
        <v>33</v>
      </c>
      <c r="AI25" s="214" t="s">
        <v>33</v>
      </c>
      <c r="AJ25" s="215" t="s">
        <v>91</v>
      </c>
      <c r="AK25" s="213"/>
      <c r="AL25" s="214" t="s">
        <v>33</v>
      </c>
      <c r="AM25" s="214" t="s">
        <v>33</v>
      </c>
      <c r="AN25" s="214" t="s">
        <v>33</v>
      </c>
      <c r="AO25" s="214" t="s">
        <v>33</v>
      </c>
      <c r="AP25" s="214" t="s">
        <v>33</v>
      </c>
      <c r="AQ25" s="215" t="s">
        <v>91</v>
      </c>
      <c r="AR25" s="213" t="s">
        <v>91</v>
      </c>
      <c r="AS25" s="214" t="s">
        <v>33</v>
      </c>
      <c r="AT25" s="214" t="s">
        <v>33</v>
      </c>
      <c r="AU25" s="214" t="s">
        <v>33</v>
      </c>
      <c r="AV25" s="214" t="s">
        <v>33</v>
      </c>
      <c r="AW25" s="214" t="s">
        <v>33</v>
      </c>
      <c r="AX25" s="215" t="s">
        <v>91</v>
      </c>
      <c r="AY25" s="210" t="s">
        <v>155</v>
      </c>
      <c r="AZ25" s="211" t="s">
        <v>155</v>
      </c>
      <c r="BA25" s="215"/>
      <c r="BB25" s="336"/>
      <c r="BC25" s="337"/>
      <c r="BD25" s="338"/>
      <c r="BE25" s="339"/>
      <c r="BF25" s="386"/>
      <c r="BG25" s="387"/>
      <c r="BH25" s="388"/>
    </row>
    <row r="26" spans="2:60" ht="20.25" customHeight="1" x14ac:dyDescent="0.4">
      <c r="B26" s="292"/>
      <c r="C26" s="414" t="s">
        <v>73</v>
      </c>
      <c r="D26" s="415"/>
      <c r="E26" s="416"/>
      <c r="F26" s="207"/>
      <c r="G26" s="377"/>
      <c r="H26" s="382"/>
      <c r="I26" s="380"/>
      <c r="J26" s="380"/>
      <c r="K26" s="381"/>
      <c r="L26" s="353"/>
      <c r="M26" s="384"/>
      <c r="N26" s="384"/>
      <c r="O26" s="354"/>
      <c r="P26" s="347"/>
      <c r="Q26" s="348"/>
      <c r="R26" s="353"/>
      <c r="S26" s="354"/>
      <c r="T26" s="319" t="s">
        <v>15</v>
      </c>
      <c r="U26" s="320"/>
      <c r="V26" s="321"/>
      <c r="W26" s="145" t="str">
        <f>IF(W25="","",VLOOKUP(W25,'【記載例】シフト記号表（勤務時間帯）'!$C$5:$K$36,9,FALSE))</f>
        <v>-</v>
      </c>
      <c r="X26" s="146">
        <f>IF(X25="","",VLOOKUP(X25,'【記載例】シフト記号表（勤務時間帯）'!$C$5:$K$36,9,FALSE))</f>
        <v>8</v>
      </c>
      <c r="Y26" s="146">
        <f>IF(Y25="","",VLOOKUP(Y25,'【記載例】シフト記号表（勤務時間帯）'!$C$5:$K$36,9,FALSE))</f>
        <v>8</v>
      </c>
      <c r="Z26" s="146">
        <f>IF(Z25="","",VLOOKUP(Z25,'【記載例】シフト記号表（勤務時間帯）'!$C$5:$K$36,9,FALSE))</f>
        <v>8</v>
      </c>
      <c r="AA26" s="146">
        <f>IF(AA25="","",VLOOKUP(AA25,'【記載例】シフト記号表（勤務時間帯）'!$C$5:$K$36,9,FALSE))</f>
        <v>8</v>
      </c>
      <c r="AB26" s="146">
        <f>IF(AB25="","",VLOOKUP(AB25,'【記載例】シフト記号表（勤務時間帯）'!$C$5:$K$36,9,FALSE))</f>
        <v>8</v>
      </c>
      <c r="AC26" s="147" t="str">
        <f>IF(AC25="","",VLOOKUP(AC25,'【記載例】シフト記号表（勤務時間帯）'!$C$5:$K$36,9,FALSE))</f>
        <v>-</v>
      </c>
      <c r="AD26" s="145" t="str">
        <f>IF(AD25="","",VLOOKUP(AD25,'【記載例】シフト記号表（勤務時間帯）'!$C$5:$K$36,9,FALSE))</f>
        <v>-</v>
      </c>
      <c r="AE26" s="146">
        <f>IF(AE25="","",VLOOKUP(AE25,'【記載例】シフト記号表（勤務時間帯）'!$C$5:$K$36,9,FALSE))</f>
        <v>8</v>
      </c>
      <c r="AF26" s="146">
        <f>IF(AF25="","",VLOOKUP(AF25,'【記載例】シフト記号表（勤務時間帯）'!$C$5:$K$36,9,FALSE))</f>
        <v>8</v>
      </c>
      <c r="AG26" s="146">
        <f>IF(AG25="","",VLOOKUP(AG25,'【記載例】シフト記号表（勤務時間帯）'!$C$5:$K$36,9,FALSE))</f>
        <v>8</v>
      </c>
      <c r="AH26" s="146">
        <f>IF(AH25="","",VLOOKUP(AH25,'【記載例】シフト記号表（勤務時間帯）'!$C$5:$K$36,9,FALSE))</f>
        <v>8</v>
      </c>
      <c r="AI26" s="146">
        <f>IF(AI25="","",VLOOKUP(AI25,'【記載例】シフト記号表（勤務時間帯）'!$C$5:$K$36,9,FALSE))</f>
        <v>8</v>
      </c>
      <c r="AJ26" s="147" t="str">
        <f>IF(AJ25="","",VLOOKUP(AJ25,'【記載例】シフト記号表（勤務時間帯）'!$C$5:$K$36,9,FALSE))</f>
        <v>-</v>
      </c>
      <c r="AK26" s="145" t="str">
        <f>IF(AK25="","",VLOOKUP(AK25,'【記載例】シフト記号表（勤務時間帯）'!$C$5:$K$36,9,FALSE))</f>
        <v/>
      </c>
      <c r="AL26" s="146">
        <f>IF(AL25="","",VLOOKUP(AL25,'【記載例】シフト記号表（勤務時間帯）'!$C$5:$K$36,9,FALSE))</f>
        <v>8</v>
      </c>
      <c r="AM26" s="146">
        <f>IF(AM25="","",VLOOKUP(AM25,'【記載例】シフト記号表（勤務時間帯）'!$C$5:$K$36,9,FALSE))</f>
        <v>8</v>
      </c>
      <c r="AN26" s="146">
        <f>IF(AN25="","",VLOOKUP(AN25,'【記載例】シフト記号表（勤務時間帯）'!$C$5:$K$36,9,FALSE))</f>
        <v>8</v>
      </c>
      <c r="AO26" s="146">
        <f>IF(AO25="","",VLOOKUP(AO25,'【記載例】シフト記号表（勤務時間帯）'!$C$5:$K$36,9,FALSE))</f>
        <v>8</v>
      </c>
      <c r="AP26" s="146">
        <f>IF(AP25="","",VLOOKUP(AP25,'【記載例】シフト記号表（勤務時間帯）'!$C$5:$K$36,9,FALSE))</f>
        <v>8</v>
      </c>
      <c r="AQ26" s="147" t="str">
        <f>IF(AQ25="","",VLOOKUP(AQ25,'【記載例】シフト記号表（勤務時間帯）'!$C$5:$K$36,9,FALSE))</f>
        <v>-</v>
      </c>
      <c r="AR26" s="145" t="str">
        <f>IF(AR25="","",VLOOKUP(AR25,'【記載例】シフト記号表（勤務時間帯）'!$C$5:$K$36,9,FALSE))</f>
        <v>-</v>
      </c>
      <c r="AS26" s="146">
        <f>IF(AS25="","",VLOOKUP(AS25,'【記載例】シフト記号表（勤務時間帯）'!$C$5:$K$36,9,FALSE))</f>
        <v>8</v>
      </c>
      <c r="AT26" s="146">
        <f>IF(AT25="","",VLOOKUP(AT25,'【記載例】シフト記号表（勤務時間帯）'!$C$5:$K$36,9,FALSE))</f>
        <v>8</v>
      </c>
      <c r="AU26" s="146">
        <f>IF(AU25="","",VLOOKUP(AU25,'【記載例】シフト記号表（勤務時間帯）'!$C$5:$K$36,9,FALSE))</f>
        <v>8</v>
      </c>
      <c r="AV26" s="146">
        <f>IF(AV25="","",VLOOKUP(AV25,'【記載例】シフト記号表（勤務時間帯）'!$C$5:$K$36,9,FALSE))</f>
        <v>8</v>
      </c>
      <c r="AW26" s="146">
        <f>IF(AW25="","",VLOOKUP(AW25,'【記載例】シフト記号表（勤務時間帯）'!$C$5:$K$36,9,FALSE))</f>
        <v>8</v>
      </c>
      <c r="AX26" s="147" t="str">
        <f>IF(AX25="","",VLOOKUP(AX25,'【記載例】シフト記号表（勤務時間帯）'!$C$5:$K$36,9,FALSE))</f>
        <v>-</v>
      </c>
      <c r="AY26" s="145">
        <f>IF(AY25="","",VLOOKUP(AY25,'【記載例】シフト記号表（勤務時間帯）'!$C$5:$K$36,9,FALSE))</f>
        <v>8</v>
      </c>
      <c r="AZ26" s="146">
        <f>IF(AZ25="","",VLOOKUP(AZ25,'【記載例】シフト記号表（勤務時間帯）'!$C$5:$K$36,9,FALSE))</f>
        <v>8</v>
      </c>
      <c r="BA26" s="147" t="str">
        <f>IF(BA25="","",VLOOKUP(BA25,'【記載例】シフト記号表（勤務時間帯）'!$C$5:$K$36,9,FALSE))</f>
        <v/>
      </c>
      <c r="BB26" s="322">
        <f>IF($BB$4="計画",SUM(W26:AX26),IF($BB$4="実地指導用",SUM(W26:BA26),""))</f>
        <v>176</v>
      </c>
      <c r="BC26" s="323"/>
      <c r="BD26" s="324">
        <f>IF($BB$4="計画",BB26/4,IF($BB$4="実地指導用",【記載例】通所介護!BB26/(【記載例】通所介護!$BC$8/7),""))</f>
        <v>41.06666666666667</v>
      </c>
      <c r="BE26" s="325"/>
      <c r="BF26" s="389"/>
      <c r="BG26" s="390"/>
      <c r="BH26" s="391"/>
    </row>
    <row r="27" spans="2:60" ht="20.25" customHeight="1" x14ac:dyDescent="0.4">
      <c r="B27" s="292"/>
      <c r="C27" s="370"/>
      <c r="D27" s="371"/>
      <c r="E27" s="372"/>
      <c r="F27" s="207" t="str">
        <f>C26</f>
        <v>生活相談員</v>
      </c>
      <c r="G27" s="378"/>
      <c r="H27" s="382"/>
      <c r="I27" s="380"/>
      <c r="J27" s="380"/>
      <c r="K27" s="381"/>
      <c r="L27" s="355"/>
      <c r="M27" s="385"/>
      <c r="N27" s="385"/>
      <c r="O27" s="356"/>
      <c r="P27" s="349"/>
      <c r="Q27" s="350"/>
      <c r="R27" s="355"/>
      <c r="S27" s="356"/>
      <c r="T27" s="329" t="s">
        <v>50</v>
      </c>
      <c r="U27" s="330"/>
      <c r="V27" s="331"/>
      <c r="W27" s="148" t="str">
        <f>IF(W25="","",VLOOKUP(W25,'【記載例】シフト記号表（勤務時間帯）'!$C$5:$U$36,19,FALSE))</f>
        <v>-</v>
      </c>
      <c r="X27" s="149">
        <f>IF(X25="","",VLOOKUP(X25,'【記載例】シフト記号表（勤務時間帯）'!$C$5:$U$36,19,FALSE))</f>
        <v>7.0000000000000089</v>
      </c>
      <c r="Y27" s="149">
        <f>IF(Y25="","",VLOOKUP(Y25,'【記載例】シフト記号表（勤務時間帯）'!$C$5:$U$36,19,FALSE))</f>
        <v>7.0000000000000089</v>
      </c>
      <c r="Z27" s="149">
        <f>IF(Z25="","",VLOOKUP(Z25,'【記載例】シフト記号表（勤務時間帯）'!$C$5:$U$36,19,FALSE))</f>
        <v>7.0000000000000089</v>
      </c>
      <c r="AA27" s="149">
        <f>IF(AA25="","",VLOOKUP(AA25,'【記載例】シフト記号表（勤務時間帯）'!$C$5:$U$36,19,FALSE))</f>
        <v>7.0000000000000089</v>
      </c>
      <c r="AB27" s="149">
        <f>IF(AB25="","",VLOOKUP(AB25,'【記載例】シフト記号表（勤務時間帯）'!$C$5:$U$36,19,FALSE))</f>
        <v>7.0000000000000089</v>
      </c>
      <c r="AC27" s="150" t="str">
        <f>IF(AC25="","",VLOOKUP(AC25,'【記載例】シフト記号表（勤務時間帯）'!$C$5:$U$36,19,FALSE))</f>
        <v>-</v>
      </c>
      <c r="AD27" s="148" t="str">
        <f>IF(AD25="","",VLOOKUP(AD25,'【記載例】シフト記号表（勤務時間帯）'!$C$5:$U$36,19,FALSE))</f>
        <v>-</v>
      </c>
      <c r="AE27" s="149">
        <f>IF(AE25="","",VLOOKUP(AE25,'【記載例】シフト記号表（勤務時間帯）'!$C$5:$U$36,19,FALSE))</f>
        <v>7.0000000000000089</v>
      </c>
      <c r="AF27" s="149">
        <f>IF(AF25="","",VLOOKUP(AF25,'【記載例】シフト記号表（勤務時間帯）'!$C$5:$U$36,19,FALSE))</f>
        <v>7.0000000000000089</v>
      </c>
      <c r="AG27" s="149">
        <f>IF(AG25="","",VLOOKUP(AG25,'【記載例】シフト記号表（勤務時間帯）'!$C$5:$U$36,19,FALSE))</f>
        <v>7.0000000000000089</v>
      </c>
      <c r="AH27" s="149">
        <f>IF(AH25="","",VLOOKUP(AH25,'【記載例】シフト記号表（勤務時間帯）'!$C$5:$U$36,19,FALSE))</f>
        <v>7.0000000000000089</v>
      </c>
      <c r="AI27" s="149">
        <f>IF(AI25="","",VLOOKUP(AI25,'【記載例】シフト記号表（勤務時間帯）'!$C$5:$U$36,19,FALSE))</f>
        <v>7.0000000000000089</v>
      </c>
      <c r="AJ27" s="150" t="str">
        <f>IF(AJ25="","",VLOOKUP(AJ25,'【記載例】シフト記号表（勤務時間帯）'!$C$5:$U$36,19,FALSE))</f>
        <v>-</v>
      </c>
      <c r="AK27" s="148" t="str">
        <f>IF(AK25="","",VLOOKUP(AK25,'【記載例】シフト記号表（勤務時間帯）'!$C$5:$U$36,19,FALSE))</f>
        <v/>
      </c>
      <c r="AL27" s="149">
        <f>IF(AL25="","",VLOOKUP(AL25,'【記載例】シフト記号表（勤務時間帯）'!$C$5:$U$36,19,FALSE))</f>
        <v>7.0000000000000089</v>
      </c>
      <c r="AM27" s="149">
        <f>IF(AM25="","",VLOOKUP(AM25,'【記載例】シフト記号表（勤務時間帯）'!$C$5:$U$36,19,FALSE))</f>
        <v>7.0000000000000089</v>
      </c>
      <c r="AN27" s="149">
        <f>IF(AN25="","",VLOOKUP(AN25,'【記載例】シフト記号表（勤務時間帯）'!$C$5:$U$36,19,FALSE))</f>
        <v>7.0000000000000089</v>
      </c>
      <c r="AO27" s="149">
        <f>IF(AO25="","",VLOOKUP(AO25,'【記載例】シフト記号表（勤務時間帯）'!$C$5:$U$36,19,FALSE))</f>
        <v>7.0000000000000089</v>
      </c>
      <c r="AP27" s="149">
        <f>IF(AP25="","",VLOOKUP(AP25,'【記載例】シフト記号表（勤務時間帯）'!$C$5:$U$36,19,FALSE))</f>
        <v>7.0000000000000089</v>
      </c>
      <c r="AQ27" s="150" t="str">
        <f>IF(AQ25="","",VLOOKUP(AQ25,'【記載例】シフト記号表（勤務時間帯）'!$C$5:$U$36,19,FALSE))</f>
        <v>-</v>
      </c>
      <c r="AR27" s="148" t="str">
        <f>IF(AR25="","",VLOOKUP(AR25,'【記載例】シフト記号表（勤務時間帯）'!$C$5:$U$36,19,FALSE))</f>
        <v>-</v>
      </c>
      <c r="AS27" s="149">
        <f>IF(AS25="","",VLOOKUP(AS25,'【記載例】シフト記号表（勤務時間帯）'!$C$5:$U$36,19,FALSE))</f>
        <v>7.0000000000000089</v>
      </c>
      <c r="AT27" s="149">
        <f>IF(AT25="","",VLOOKUP(AT25,'【記載例】シフト記号表（勤務時間帯）'!$C$5:$U$36,19,FALSE))</f>
        <v>7.0000000000000089</v>
      </c>
      <c r="AU27" s="149">
        <f>IF(AU25="","",VLOOKUP(AU25,'【記載例】シフト記号表（勤務時間帯）'!$C$5:$U$36,19,FALSE))</f>
        <v>7.0000000000000089</v>
      </c>
      <c r="AV27" s="149">
        <f>IF(AV25="","",VLOOKUP(AV25,'【記載例】シフト記号表（勤務時間帯）'!$C$5:$U$36,19,FALSE))</f>
        <v>7.0000000000000089</v>
      </c>
      <c r="AW27" s="149">
        <f>IF(AW25="","",VLOOKUP(AW25,'【記載例】シフト記号表（勤務時間帯）'!$C$5:$U$36,19,FALSE))</f>
        <v>7.0000000000000089</v>
      </c>
      <c r="AX27" s="150" t="str">
        <f>IF(AX25="","",VLOOKUP(AX25,'【記載例】シフト記号表（勤務時間帯）'!$C$5:$U$36,19,FALSE))</f>
        <v>-</v>
      </c>
      <c r="AY27" s="148">
        <f>IF(AY25="","",VLOOKUP(AY25,'【記載例】シフト記号表（勤務時間帯）'!$C$5:$U$36,19,FALSE))</f>
        <v>7.0000000000000089</v>
      </c>
      <c r="AZ27" s="149">
        <f>IF(AZ25="","",VLOOKUP(AZ25,'【記載例】シフト記号表（勤務時間帯）'!$C$5:$U$36,19,FALSE))</f>
        <v>7.0000000000000089</v>
      </c>
      <c r="BA27" s="150" t="str">
        <f>IF(BA25="","",VLOOKUP(BA25,'【記載例】シフト記号表（勤務時間帯）'!$C$5:$U$36,19,FALSE))</f>
        <v/>
      </c>
      <c r="BB27" s="332">
        <f>IF($BB$4="計画",SUM(W27:AX27),IF($BB$4="実地指導用",SUM(W27:BA27),""))</f>
        <v>154.0000000000002</v>
      </c>
      <c r="BC27" s="333"/>
      <c r="BD27" s="334">
        <f>IF($BB$4="計画",BB27/4,IF($BB$4="実地指導用",【記載例】通所介護!BB27/(【記載例】通所介護!$BC$8/7),""))</f>
        <v>35.93333333333338</v>
      </c>
      <c r="BE27" s="335"/>
      <c r="BF27" s="392"/>
      <c r="BG27" s="393"/>
      <c r="BH27" s="394"/>
    </row>
    <row r="28" spans="2:60" ht="20.25" customHeight="1" x14ac:dyDescent="0.4">
      <c r="B28" s="292">
        <f>B25+1</f>
        <v>3</v>
      </c>
      <c r="C28" s="373"/>
      <c r="D28" s="374"/>
      <c r="E28" s="375"/>
      <c r="F28" s="209"/>
      <c r="G28" s="376" t="s">
        <v>182</v>
      </c>
      <c r="H28" s="379" t="s">
        <v>108</v>
      </c>
      <c r="I28" s="380"/>
      <c r="J28" s="380"/>
      <c r="K28" s="381"/>
      <c r="L28" s="351" t="s">
        <v>190</v>
      </c>
      <c r="M28" s="383"/>
      <c r="N28" s="383"/>
      <c r="O28" s="352"/>
      <c r="P28" s="345">
        <v>44180</v>
      </c>
      <c r="Q28" s="346"/>
      <c r="R28" s="351" t="s">
        <v>244</v>
      </c>
      <c r="S28" s="352"/>
      <c r="T28" s="310" t="s">
        <v>49</v>
      </c>
      <c r="U28" s="311"/>
      <c r="V28" s="312"/>
      <c r="W28" s="213" t="s">
        <v>33</v>
      </c>
      <c r="X28" s="214"/>
      <c r="Y28" s="214"/>
      <c r="Z28" s="214" t="s">
        <v>91</v>
      </c>
      <c r="AA28" s="214" t="s">
        <v>91</v>
      </c>
      <c r="AB28" s="214"/>
      <c r="AC28" s="215" t="s">
        <v>33</v>
      </c>
      <c r="AD28" s="213" t="s">
        <v>33</v>
      </c>
      <c r="AE28" s="214"/>
      <c r="AF28" s="214"/>
      <c r="AG28" s="214" t="s">
        <v>91</v>
      </c>
      <c r="AH28" s="214" t="s">
        <v>91</v>
      </c>
      <c r="AI28" s="214"/>
      <c r="AJ28" s="215" t="s">
        <v>33</v>
      </c>
      <c r="AK28" s="213" t="s">
        <v>33</v>
      </c>
      <c r="AL28" s="214"/>
      <c r="AM28" s="214"/>
      <c r="AN28" s="214" t="s">
        <v>91</v>
      </c>
      <c r="AO28" s="214" t="s">
        <v>91</v>
      </c>
      <c r="AP28" s="214"/>
      <c r="AQ28" s="215" t="s">
        <v>33</v>
      </c>
      <c r="AR28" s="213" t="s">
        <v>33</v>
      </c>
      <c r="AS28" s="214"/>
      <c r="AT28" s="214"/>
      <c r="AU28" s="214" t="s">
        <v>91</v>
      </c>
      <c r="AV28" s="214" t="s">
        <v>91</v>
      </c>
      <c r="AW28" s="214"/>
      <c r="AX28" s="215" t="s">
        <v>33</v>
      </c>
      <c r="AY28" s="213"/>
      <c r="AZ28" s="214"/>
      <c r="BA28" s="215"/>
      <c r="BB28" s="336"/>
      <c r="BC28" s="337"/>
      <c r="BD28" s="338"/>
      <c r="BE28" s="339"/>
      <c r="BF28" s="358" t="s">
        <v>198</v>
      </c>
      <c r="BG28" s="359"/>
      <c r="BH28" s="360"/>
    </row>
    <row r="29" spans="2:60" ht="20.25" customHeight="1" x14ac:dyDescent="0.4">
      <c r="B29" s="292"/>
      <c r="C29" s="367" t="s">
        <v>73</v>
      </c>
      <c r="D29" s="368"/>
      <c r="E29" s="369"/>
      <c r="F29" s="207"/>
      <c r="G29" s="377"/>
      <c r="H29" s="382"/>
      <c r="I29" s="380"/>
      <c r="J29" s="380"/>
      <c r="K29" s="381"/>
      <c r="L29" s="353"/>
      <c r="M29" s="384"/>
      <c r="N29" s="384"/>
      <c r="O29" s="354"/>
      <c r="P29" s="347"/>
      <c r="Q29" s="348"/>
      <c r="R29" s="353"/>
      <c r="S29" s="354"/>
      <c r="T29" s="319" t="s">
        <v>15</v>
      </c>
      <c r="U29" s="320"/>
      <c r="V29" s="321"/>
      <c r="W29" s="145">
        <f>IF(W28="","",VLOOKUP(W28,'【記載例】シフト記号表（勤務時間帯）'!$C$5:$K$36,9,FALSE))</f>
        <v>8</v>
      </c>
      <c r="X29" s="146" t="str">
        <f>IF(X28="","",VLOOKUP(X28,'【記載例】シフト記号表（勤務時間帯）'!$C$5:$K$36,9,FALSE))</f>
        <v/>
      </c>
      <c r="Y29" s="146" t="str">
        <f>IF(Y28="","",VLOOKUP(Y28,'【記載例】シフト記号表（勤務時間帯）'!$C$5:$K$36,9,FALSE))</f>
        <v/>
      </c>
      <c r="Z29" s="146" t="str">
        <f>IF(Z28="","",VLOOKUP(Z28,'【記載例】シフト記号表（勤務時間帯）'!$C$5:$K$36,9,FALSE))</f>
        <v>-</v>
      </c>
      <c r="AA29" s="146" t="str">
        <f>IF(AA28="","",VLOOKUP(AA28,'【記載例】シフト記号表（勤務時間帯）'!$C$5:$K$36,9,FALSE))</f>
        <v>-</v>
      </c>
      <c r="AB29" s="146" t="str">
        <f>IF(AB28="","",VLOOKUP(AB28,'【記載例】シフト記号表（勤務時間帯）'!$C$5:$K$36,9,FALSE))</f>
        <v/>
      </c>
      <c r="AC29" s="147">
        <f>IF(AC28="","",VLOOKUP(AC28,'【記載例】シフト記号表（勤務時間帯）'!$C$5:$K$36,9,FALSE))</f>
        <v>8</v>
      </c>
      <c r="AD29" s="145">
        <f>IF(AD28="","",VLOOKUP(AD28,'【記載例】シフト記号表（勤務時間帯）'!$C$5:$K$36,9,FALSE))</f>
        <v>8</v>
      </c>
      <c r="AE29" s="146" t="str">
        <f>IF(AE28="","",VLOOKUP(AE28,'【記載例】シフト記号表（勤務時間帯）'!$C$5:$K$36,9,FALSE))</f>
        <v/>
      </c>
      <c r="AF29" s="146" t="str">
        <f>IF(AF28="","",VLOOKUP(AF28,'【記載例】シフト記号表（勤務時間帯）'!$C$5:$K$36,9,FALSE))</f>
        <v/>
      </c>
      <c r="AG29" s="146" t="str">
        <f>IF(AG28="","",VLOOKUP(AG28,'【記載例】シフト記号表（勤務時間帯）'!$C$5:$K$36,9,FALSE))</f>
        <v>-</v>
      </c>
      <c r="AH29" s="146" t="str">
        <f>IF(AH28="","",VLOOKUP(AH28,'【記載例】シフト記号表（勤務時間帯）'!$C$5:$K$36,9,FALSE))</f>
        <v>-</v>
      </c>
      <c r="AI29" s="146" t="str">
        <f>IF(AI28="","",VLOOKUP(AI28,'【記載例】シフト記号表（勤務時間帯）'!$C$5:$K$36,9,FALSE))</f>
        <v/>
      </c>
      <c r="AJ29" s="147">
        <f>IF(AJ28="","",VLOOKUP(AJ28,'【記載例】シフト記号表（勤務時間帯）'!$C$5:$K$36,9,FALSE))</f>
        <v>8</v>
      </c>
      <c r="AK29" s="145">
        <f>IF(AK28="","",VLOOKUP(AK28,'【記載例】シフト記号表（勤務時間帯）'!$C$5:$K$36,9,FALSE))</f>
        <v>8</v>
      </c>
      <c r="AL29" s="146" t="str">
        <f>IF(AL28="","",VLOOKUP(AL28,'【記載例】シフト記号表（勤務時間帯）'!$C$5:$K$36,9,FALSE))</f>
        <v/>
      </c>
      <c r="AM29" s="146" t="str">
        <f>IF(AM28="","",VLOOKUP(AM28,'【記載例】シフト記号表（勤務時間帯）'!$C$5:$K$36,9,FALSE))</f>
        <v/>
      </c>
      <c r="AN29" s="146" t="str">
        <f>IF(AN28="","",VLOOKUP(AN28,'【記載例】シフト記号表（勤務時間帯）'!$C$5:$K$36,9,FALSE))</f>
        <v>-</v>
      </c>
      <c r="AO29" s="146" t="str">
        <f>IF(AO28="","",VLOOKUP(AO28,'【記載例】シフト記号表（勤務時間帯）'!$C$5:$K$36,9,FALSE))</f>
        <v>-</v>
      </c>
      <c r="AP29" s="146" t="str">
        <f>IF(AP28="","",VLOOKUP(AP28,'【記載例】シフト記号表（勤務時間帯）'!$C$5:$K$36,9,FALSE))</f>
        <v/>
      </c>
      <c r="AQ29" s="147">
        <f>IF(AQ28="","",VLOOKUP(AQ28,'【記載例】シフト記号表（勤務時間帯）'!$C$5:$K$36,9,FALSE))</f>
        <v>8</v>
      </c>
      <c r="AR29" s="145">
        <f>IF(AR28="","",VLOOKUP(AR28,'【記載例】シフト記号表（勤務時間帯）'!$C$5:$K$36,9,FALSE))</f>
        <v>8</v>
      </c>
      <c r="AS29" s="146" t="str">
        <f>IF(AS28="","",VLOOKUP(AS28,'【記載例】シフト記号表（勤務時間帯）'!$C$5:$K$36,9,FALSE))</f>
        <v/>
      </c>
      <c r="AT29" s="146" t="str">
        <f>IF(AT28="","",VLOOKUP(AT28,'【記載例】シフト記号表（勤務時間帯）'!$C$5:$K$36,9,FALSE))</f>
        <v/>
      </c>
      <c r="AU29" s="146" t="str">
        <f>IF(AU28="","",VLOOKUP(AU28,'【記載例】シフト記号表（勤務時間帯）'!$C$5:$K$36,9,FALSE))</f>
        <v>-</v>
      </c>
      <c r="AV29" s="146" t="str">
        <f>IF(AV28="","",VLOOKUP(AV28,'【記載例】シフト記号表（勤務時間帯）'!$C$5:$K$36,9,FALSE))</f>
        <v>-</v>
      </c>
      <c r="AW29" s="146" t="str">
        <f>IF(AW28="","",VLOOKUP(AW28,'【記載例】シフト記号表（勤務時間帯）'!$C$5:$K$36,9,FALSE))</f>
        <v/>
      </c>
      <c r="AX29" s="147">
        <f>IF(AX28="","",VLOOKUP(AX28,'【記載例】シフト記号表（勤務時間帯）'!$C$5:$K$36,9,FALSE))</f>
        <v>8</v>
      </c>
      <c r="AY29" s="145" t="str">
        <f>IF(AY28="","",VLOOKUP(AY28,'【記載例】シフト記号表（勤務時間帯）'!$C$5:$K$36,9,FALSE))</f>
        <v/>
      </c>
      <c r="AZ29" s="146" t="str">
        <f>IF(AZ28="","",VLOOKUP(AZ28,'【記載例】シフト記号表（勤務時間帯）'!$C$5:$K$36,9,FALSE))</f>
        <v/>
      </c>
      <c r="BA29" s="147" t="str">
        <f>IF(BA28="","",VLOOKUP(BA28,'【記載例】シフト記号表（勤務時間帯）'!$C$5:$K$36,9,FALSE))</f>
        <v/>
      </c>
      <c r="BB29" s="322">
        <f>IF($BB$4="計画",SUM(W29:AX29),IF($BB$4="実地指導用",SUM(W29:BA29),""))</f>
        <v>64</v>
      </c>
      <c r="BC29" s="323"/>
      <c r="BD29" s="324">
        <f>IF($BB$4="計画",BB29/4,IF($BB$4="実地指導用",【記載例】通所介護!BB29/(【記載例】通所介護!$BC$8/7),""))</f>
        <v>14.933333333333334</v>
      </c>
      <c r="BE29" s="325"/>
      <c r="BF29" s="361"/>
      <c r="BG29" s="362"/>
      <c r="BH29" s="363"/>
    </row>
    <row r="30" spans="2:60" ht="20.25" customHeight="1" x14ac:dyDescent="0.4">
      <c r="B30" s="292"/>
      <c r="C30" s="370"/>
      <c r="D30" s="371"/>
      <c r="E30" s="372"/>
      <c r="F30" s="207" t="str">
        <f>C29</f>
        <v>生活相談員</v>
      </c>
      <c r="G30" s="378"/>
      <c r="H30" s="382"/>
      <c r="I30" s="380"/>
      <c r="J30" s="380"/>
      <c r="K30" s="381"/>
      <c r="L30" s="355"/>
      <c r="M30" s="385"/>
      <c r="N30" s="385"/>
      <c r="O30" s="356"/>
      <c r="P30" s="349"/>
      <c r="Q30" s="350"/>
      <c r="R30" s="355"/>
      <c r="S30" s="356"/>
      <c r="T30" s="329" t="s">
        <v>50</v>
      </c>
      <c r="U30" s="330"/>
      <c r="V30" s="331"/>
      <c r="W30" s="148">
        <f>IF(W28="","",VLOOKUP(W28,'【記載例】シフト記号表（勤務時間帯）'!$C$5:$U$36,19,FALSE))</f>
        <v>7.0000000000000089</v>
      </c>
      <c r="X30" s="149" t="str">
        <f>IF(X28="","",VLOOKUP(X28,'【記載例】シフト記号表（勤務時間帯）'!$C$5:$U$36,19,FALSE))</f>
        <v/>
      </c>
      <c r="Y30" s="149" t="str">
        <f>IF(Y28="","",VLOOKUP(Y28,'【記載例】シフト記号表（勤務時間帯）'!$C$5:$U$36,19,FALSE))</f>
        <v/>
      </c>
      <c r="Z30" s="149" t="str">
        <f>IF(Z28="","",VLOOKUP(Z28,'【記載例】シフト記号表（勤務時間帯）'!$C$5:$U$36,19,FALSE))</f>
        <v>-</v>
      </c>
      <c r="AA30" s="149" t="str">
        <f>IF(AA28="","",VLOOKUP(AA28,'【記載例】シフト記号表（勤務時間帯）'!$C$5:$U$36,19,FALSE))</f>
        <v>-</v>
      </c>
      <c r="AB30" s="149" t="str">
        <f>IF(AB28="","",VLOOKUP(AB28,'【記載例】シフト記号表（勤務時間帯）'!$C$5:$U$36,19,FALSE))</f>
        <v/>
      </c>
      <c r="AC30" s="150">
        <f>IF(AC28="","",VLOOKUP(AC28,'【記載例】シフト記号表（勤務時間帯）'!$C$5:$U$36,19,FALSE))</f>
        <v>7.0000000000000089</v>
      </c>
      <c r="AD30" s="148">
        <f>IF(AD28="","",VLOOKUP(AD28,'【記載例】シフト記号表（勤務時間帯）'!$C$5:$U$36,19,FALSE))</f>
        <v>7.0000000000000089</v>
      </c>
      <c r="AE30" s="149" t="str">
        <f>IF(AE28="","",VLOOKUP(AE28,'【記載例】シフト記号表（勤務時間帯）'!$C$5:$U$36,19,FALSE))</f>
        <v/>
      </c>
      <c r="AF30" s="149" t="str">
        <f>IF(AF28="","",VLOOKUP(AF28,'【記載例】シフト記号表（勤務時間帯）'!$C$5:$U$36,19,FALSE))</f>
        <v/>
      </c>
      <c r="AG30" s="149" t="str">
        <f>IF(AG28="","",VLOOKUP(AG28,'【記載例】シフト記号表（勤務時間帯）'!$C$5:$U$36,19,FALSE))</f>
        <v>-</v>
      </c>
      <c r="AH30" s="149" t="str">
        <f>IF(AH28="","",VLOOKUP(AH28,'【記載例】シフト記号表（勤務時間帯）'!$C$5:$U$36,19,FALSE))</f>
        <v>-</v>
      </c>
      <c r="AI30" s="149" t="str">
        <f>IF(AI28="","",VLOOKUP(AI28,'【記載例】シフト記号表（勤務時間帯）'!$C$5:$U$36,19,FALSE))</f>
        <v/>
      </c>
      <c r="AJ30" s="150">
        <f>IF(AJ28="","",VLOOKUP(AJ28,'【記載例】シフト記号表（勤務時間帯）'!$C$5:$U$36,19,FALSE))</f>
        <v>7.0000000000000089</v>
      </c>
      <c r="AK30" s="148">
        <f>IF(AK28="","",VLOOKUP(AK28,'【記載例】シフト記号表（勤務時間帯）'!$C$5:$U$36,19,FALSE))</f>
        <v>7.0000000000000089</v>
      </c>
      <c r="AL30" s="149" t="str">
        <f>IF(AL28="","",VLOOKUP(AL28,'【記載例】シフト記号表（勤務時間帯）'!$C$5:$U$36,19,FALSE))</f>
        <v/>
      </c>
      <c r="AM30" s="149" t="str">
        <f>IF(AM28="","",VLOOKUP(AM28,'【記載例】シフト記号表（勤務時間帯）'!$C$5:$U$36,19,FALSE))</f>
        <v/>
      </c>
      <c r="AN30" s="149" t="str">
        <f>IF(AN28="","",VLOOKUP(AN28,'【記載例】シフト記号表（勤務時間帯）'!$C$5:$U$36,19,FALSE))</f>
        <v>-</v>
      </c>
      <c r="AO30" s="149" t="str">
        <f>IF(AO28="","",VLOOKUP(AO28,'【記載例】シフト記号表（勤務時間帯）'!$C$5:$U$36,19,FALSE))</f>
        <v>-</v>
      </c>
      <c r="AP30" s="149" t="str">
        <f>IF(AP28="","",VLOOKUP(AP28,'【記載例】シフト記号表（勤務時間帯）'!$C$5:$U$36,19,FALSE))</f>
        <v/>
      </c>
      <c r="AQ30" s="150">
        <f>IF(AQ28="","",VLOOKUP(AQ28,'【記載例】シフト記号表（勤務時間帯）'!$C$5:$U$36,19,FALSE))</f>
        <v>7.0000000000000089</v>
      </c>
      <c r="AR30" s="148">
        <f>IF(AR28="","",VLOOKUP(AR28,'【記載例】シフト記号表（勤務時間帯）'!$C$5:$U$36,19,FALSE))</f>
        <v>7.0000000000000089</v>
      </c>
      <c r="AS30" s="149" t="str">
        <f>IF(AS28="","",VLOOKUP(AS28,'【記載例】シフト記号表（勤務時間帯）'!$C$5:$U$36,19,FALSE))</f>
        <v/>
      </c>
      <c r="AT30" s="149" t="str">
        <f>IF(AT28="","",VLOOKUP(AT28,'【記載例】シフト記号表（勤務時間帯）'!$C$5:$U$36,19,FALSE))</f>
        <v/>
      </c>
      <c r="AU30" s="149" t="str">
        <f>IF(AU28="","",VLOOKUP(AU28,'【記載例】シフト記号表（勤務時間帯）'!$C$5:$U$36,19,FALSE))</f>
        <v>-</v>
      </c>
      <c r="AV30" s="149" t="str">
        <f>IF(AV28="","",VLOOKUP(AV28,'【記載例】シフト記号表（勤務時間帯）'!$C$5:$U$36,19,FALSE))</f>
        <v>-</v>
      </c>
      <c r="AW30" s="149" t="str">
        <f>IF(AW28="","",VLOOKUP(AW28,'【記載例】シフト記号表（勤務時間帯）'!$C$5:$U$36,19,FALSE))</f>
        <v/>
      </c>
      <c r="AX30" s="150">
        <f>IF(AX28="","",VLOOKUP(AX28,'【記載例】シフト記号表（勤務時間帯）'!$C$5:$U$36,19,FALSE))</f>
        <v>7.0000000000000089</v>
      </c>
      <c r="AY30" s="148" t="str">
        <f>IF(AY28="","",VLOOKUP(AY28,'【記載例】シフト記号表（勤務時間帯）'!$C$5:$U$36,19,FALSE))</f>
        <v/>
      </c>
      <c r="AZ30" s="149" t="str">
        <f>IF(AZ28="","",VLOOKUP(AZ28,'【記載例】シフト記号表（勤務時間帯）'!$C$5:$U$36,19,FALSE))</f>
        <v/>
      </c>
      <c r="BA30" s="150" t="str">
        <f>IF(BA28="","",VLOOKUP(BA28,'【記載例】シフト記号表（勤務時間帯）'!$C$5:$U$36,19,FALSE))</f>
        <v/>
      </c>
      <c r="BB30" s="332">
        <f>IF($BB$4="計画",SUM(W30:AX30),IF($BB$4="実地指導用",SUM(W30:BA30),""))</f>
        <v>56.000000000000064</v>
      </c>
      <c r="BC30" s="333"/>
      <c r="BD30" s="334">
        <f>IF($BB$4="計画",BB30/4,IF($BB$4="実地指導用",【記載例】通所介護!BB30/(【記載例】通所介護!$BC$8/7),""))</f>
        <v>13.066666666666682</v>
      </c>
      <c r="BE30" s="335"/>
      <c r="BF30" s="364"/>
      <c r="BG30" s="365"/>
      <c r="BH30" s="366"/>
    </row>
    <row r="31" spans="2:60" ht="20.25" customHeight="1" x14ac:dyDescent="0.4">
      <c r="B31" s="292">
        <f>B28+1</f>
        <v>4</v>
      </c>
      <c r="C31" s="373"/>
      <c r="D31" s="374"/>
      <c r="E31" s="375"/>
      <c r="F31" s="209"/>
      <c r="G31" s="376" t="s">
        <v>182</v>
      </c>
      <c r="H31" s="379" t="s">
        <v>14</v>
      </c>
      <c r="I31" s="380"/>
      <c r="J31" s="380"/>
      <c r="K31" s="381"/>
      <c r="L31" s="351" t="s">
        <v>191</v>
      </c>
      <c r="M31" s="383"/>
      <c r="N31" s="383"/>
      <c r="O31" s="352"/>
      <c r="P31" s="345">
        <v>44180</v>
      </c>
      <c r="Q31" s="346"/>
      <c r="R31" s="351" t="s">
        <v>244</v>
      </c>
      <c r="S31" s="352"/>
      <c r="T31" s="310" t="s">
        <v>49</v>
      </c>
      <c r="U31" s="311"/>
      <c r="V31" s="312"/>
      <c r="W31" s="213" t="s">
        <v>67</v>
      </c>
      <c r="X31" s="214" t="s">
        <v>91</v>
      </c>
      <c r="Y31" s="214" t="s">
        <v>67</v>
      </c>
      <c r="Z31" s="214" t="s">
        <v>67</v>
      </c>
      <c r="AA31" s="214" t="s">
        <v>91</v>
      </c>
      <c r="AB31" s="214" t="s">
        <v>67</v>
      </c>
      <c r="AC31" s="215"/>
      <c r="AD31" s="213" t="s">
        <v>67</v>
      </c>
      <c r="AE31" s="214" t="s">
        <v>91</v>
      </c>
      <c r="AF31" s="214" t="s">
        <v>67</v>
      </c>
      <c r="AG31" s="214" t="s">
        <v>67</v>
      </c>
      <c r="AH31" s="214" t="s">
        <v>91</v>
      </c>
      <c r="AI31" s="214" t="s">
        <v>67</v>
      </c>
      <c r="AJ31" s="215"/>
      <c r="AK31" s="213" t="s">
        <v>67</v>
      </c>
      <c r="AL31" s="214" t="s">
        <v>91</v>
      </c>
      <c r="AM31" s="214" t="s">
        <v>67</v>
      </c>
      <c r="AN31" s="214" t="s">
        <v>67</v>
      </c>
      <c r="AO31" s="214" t="s">
        <v>91</v>
      </c>
      <c r="AP31" s="214" t="s">
        <v>67</v>
      </c>
      <c r="AQ31" s="215"/>
      <c r="AR31" s="213" t="s">
        <v>67</v>
      </c>
      <c r="AS31" s="214" t="s">
        <v>91</v>
      </c>
      <c r="AT31" s="214" t="s">
        <v>67</v>
      </c>
      <c r="AU31" s="214" t="s">
        <v>67</v>
      </c>
      <c r="AV31" s="214" t="s">
        <v>91</v>
      </c>
      <c r="AW31" s="214" t="s">
        <v>67</v>
      </c>
      <c r="AX31" s="215"/>
      <c r="AY31" s="213" t="s">
        <v>252</v>
      </c>
      <c r="AZ31" s="214" t="s">
        <v>252</v>
      </c>
      <c r="BA31" s="215"/>
      <c r="BB31" s="336"/>
      <c r="BC31" s="337"/>
      <c r="BD31" s="338"/>
      <c r="BE31" s="339"/>
      <c r="BF31" s="358" t="s">
        <v>201</v>
      </c>
      <c r="BG31" s="359"/>
      <c r="BH31" s="360"/>
    </row>
    <row r="32" spans="2:60" ht="20.25" customHeight="1" x14ac:dyDescent="0.4">
      <c r="B32" s="292"/>
      <c r="C32" s="367" t="s">
        <v>5</v>
      </c>
      <c r="D32" s="368"/>
      <c r="E32" s="369"/>
      <c r="F32" s="207"/>
      <c r="G32" s="377"/>
      <c r="H32" s="382"/>
      <c r="I32" s="380"/>
      <c r="J32" s="380"/>
      <c r="K32" s="381"/>
      <c r="L32" s="353"/>
      <c r="M32" s="384"/>
      <c r="N32" s="384"/>
      <c r="O32" s="354"/>
      <c r="P32" s="347"/>
      <c r="Q32" s="348"/>
      <c r="R32" s="353"/>
      <c r="S32" s="354"/>
      <c r="T32" s="319" t="s">
        <v>15</v>
      </c>
      <c r="U32" s="320"/>
      <c r="V32" s="321"/>
      <c r="W32" s="145">
        <f>IF(W31="","",VLOOKUP(W31,'【記載例】シフト記号表（勤務時間帯）'!$C$5:$K$36,9,FALSE))</f>
        <v>4</v>
      </c>
      <c r="X32" s="146" t="str">
        <f>IF(X31="","",VLOOKUP(X31,'【記載例】シフト記号表（勤務時間帯）'!$C$5:$K$36,9,FALSE))</f>
        <v>-</v>
      </c>
      <c r="Y32" s="146">
        <f>IF(Y31="","",VLOOKUP(Y31,'【記載例】シフト記号表（勤務時間帯）'!$C$5:$K$36,9,FALSE))</f>
        <v>4</v>
      </c>
      <c r="Z32" s="146">
        <f>IF(Z31="","",VLOOKUP(Z31,'【記載例】シフト記号表（勤務時間帯）'!$C$5:$K$36,9,FALSE))</f>
        <v>4</v>
      </c>
      <c r="AA32" s="146" t="str">
        <f>IF(AA31="","",VLOOKUP(AA31,'【記載例】シフト記号表（勤務時間帯）'!$C$5:$K$36,9,FALSE))</f>
        <v>-</v>
      </c>
      <c r="AB32" s="146">
        <f>IF(AB31="","",VLOOKUP(AB31,'【記載例】シフト記号表（勤務時間帯）'!$C$5:$K$36,9,FALSE))</f>
        <v>4</v>
      </c>
      <c r="AC32" s="147" t="str">
        <f>IF(AC31="","",VLOOKUP(AC31,'【記載例】シフト記号表（勤務時間帯）'!$C$5:$K$36,9,FALSE))</f>
        <v/>
      </c>
      <c r="AD32" s="145">
        <f>IF(AD31="","",VLOOKUP(AD31,'【記載例】シフト記号表（勤務時間帯）'!$C$5:$K$36,9,FALSE))</f>
        <v>4</v>
      </c>
      <c r="AE32" s="146" t="str">
        <f>IF(AE31="","",VLOOKUP(AE31,'【記載例】シフト記号表（勤務時間帯）'!$C$5:$K$36,9,FALSE))</f>
        <v>-</v>
      </c>
      <c r="AF32" s="146">
        <f>IF(AF31="","",VLOOKUP(AF31,'【記載例】シフト記号表（勤務時間帯）'!$C$5:$K$36,9,FALSE))</f>
        <v>4</v>
      </c>
      <c r="AG32" s="146">
        <f>IF(AG31="","",VLOOKUP(AG31,'【記載例】シフト記号表（勤務時間帯）'!$C$5:$K$36,9,FALSE))</f>
        <v>4</v>
      </c>
      <c r="AH32" s="146" t="str">
        <f>IF(AH31="","",VLOOKUP(AH31,'【記載例】シフト記号表（勤務時間帯）'!$C$5:$K$36,9,FALSE))</f>
        <v>-</v>
      </c>
      <c r="AI32" s="146">
        <f>IF(AI31="","",VLOOKUP(AI31,'【記載例】シフト記号表（勤務時間帯）'!$C$5:$K$36,9,FALSE))</f>
        <v>4</v>
      </c>
      <c r="AJ32" s="147" t="str">
        <f>IF(AJ31="","",VLOOKUP(AJ31,'【記載例】シフト記号表（勤務時間帯）'!$C$5:$K$36,9,FALSE))</f>
        <v/>
      </c>
      <c r="AK32" s="145">
        <f>IF(AK31="","",VLOOKUP(AK31,'【記載例】シフト記号表（勤務時間帯）'!$C$5:$K$36,9,FALSE))</f>
        <v>4</v>
      </c>
      <c r="AL32" s="146" t="str">
        <f>IF(AL31="","",VLOOKUP(AL31,'【記載例】シフト記号表（勤務時間帯）'!$C$5:$K$36,9,FALSE))</f>
        <v>-</v>
      </c>
      <c r="AM32" s="146">
        <f>IF(AM31="","",VLOOKUP(AM31,'【記載例】シフト記号表（勤務時間帯）'!$C$5:$K$36,9,FALSE))</f>
        <v>4</v>
      </c>
      <c r="AN32" s="146">
        <f>IF(AN31="","",VLOOKUP(AN31,'【記載例】シフト記号表（勤務時間帯）'!$C$5:$K$36,9,FALSE))</f>
        <v>4</v>
      </c>
      <c r="AO32" s="146" t="str">
        <f>IF(AO31="","",VLOOKUP(AO31,'【記載例】シフト記号表（勤務時間帯）'!$C$5:$K$36,9,FALSE))</f>
        <v>-</v>
      </c>
      <c r="AP32" s="146">
        <f>IF(AP31="","",VLOOKUP(AP31,'【記載例】シフト記号表（勤務時間帯）'!$C$5:$K$36,9,FALSE))</f>
        <v>4</v>
      </c>
      <c r="AQ32" s="147" t="str">
        <f>IF(AQ31="","",VLOOKUP(AQ31,'【記載例】シフト記号表（勤務時間帯）'!$C$5:$K$36,9,FALSE))</f>
        <v/>
      </c>
      <c r="AR32" s="145">
        <f>IF(AR31="","",VLOOKUP(AR31,'【記載例】シフト記号表（勤務時間帯）'!$C$5:$K$36,9,FALSE))</f>
        <v>4</v>
      </c>
      <c r="AS32" s="146" t="str">
        <f>IF(AS31="","",VLOOKUP(AS31,'【記載例】シフト記号表（勤務時間帯）'!$C$5:$K$36,9,FALSE))</f>
        <v>-</v>
      </c>
      <c r="AT32" s="146">
        <f>IF(AT31="","",VLOOKUP(AT31,'【記載例】シフト記号表（勤務時間帯）'!$C$5:$K$36,9,FALSE))</f>
        <v>4</v>
      </c>
      <c r="AU32" s="146">
        <f>IF(AU31="","",VLOOKUP(AU31,'【記載例】シフト記号表（勤務時間帯）'!$C$5:$K$36,9,FALSE))</f>
        <v>4</v>
      </c>
      <c r="AV32" s="146" t="str">
        <f>IF(AV31="","",VLOOKUP(AV31,'【記載例】シフト記号表（勤務時間帯）'!$C$5:$K$36,9,FALSE))</f>
        <v>-</v>
      </c>
      <c r="AW32" s="146">
        <f>IF(AW31="","",VLOOKUP(AW31,'【記載例】シフト記号表（勤務時間帯）'!$C$5:$K$36,9,FALSE))</f>
        <v>4</v>
      </c>
      <c r="AX32" s="147" t="str">
        <f>IF(AX31="","",VLOOKUP(AX31,'【記載例】シフト記号表（勤務時間帯）'!$C$5:$K$36,9,FALSE))</f>
        <v/>
      </c>
      <c r="AY32" s="145">
        <f>IF(AY31="","",VLOOKUP(AY31,'【記載例】シフト記号表（勤務時間帯）'!$C$5:$K$36,9,FALSE))</f>
        <v>4</v>
      </c>
      <c r="AZ32" s="146">
        <f>IF(AZ31="","",VLOOKUP(AZ31,'【記載例】シフト記号表（勤務時間帯）'!$C$5:$K$36,9,FALSE))</f>
        <v>4</v>
      </c>
      <c r="BA32" s="147" t="str">
        <f>IF(BA31="","",VLOOKUP(BA31,'【記載例】シフト記号表（勤務時間帯）'!$C$5:$K$36,9,FALSE))</f>
        <v/>
      </c>
      <c r="BB32" s="322">
        <f>IF($BB$4="計画",SUM(W32:AX32),IF($BB$4="実地指導用",SUM(W32:BA32),""))</f>
        <v>72</v>
      </c>
      <c r="BC32" s="323"/>
      <c r="BD32" s="324">
        <f>IF($BB$4="計画",BB32/4,IF($BB$4="実地指導用",【記載例】通所介護!BB32/(【記載例】通所介護!$BC$8/7),""))</f>
        <v>16.8</v>
      </c>
      <c r="BE32" s="325"/>
      <c r="BF32" s="361"/>
      <c r="BG32" s="362"/>
      <c r="BH32" s="363"/>
    </row>
    <row r="33" spans="2:60" ht="20.25" customHeight="1" x14ac:dyDescent="0.4">
      <c r="B33" s="292"/>
      <c r="C33" s="370"/>
      <c r="D33" s="371"/>
      <c r="E33" s="372"/>
      <c r="F33" s="207" t="str">
        <f>C32</f>
        <v>看護職員</v>
      </c>
      <c r="G33" s="378"/>
      <c r="H33" s="382"/>
      <c r="I33" s="380"/>
      <c r="J33" s="380"/>
      <c r="K33" s="381"/>
      <c r="L33" s="355"/>
      <c r="M33" s="385"/>
      <c r="N33" s="385"/>
      <c r="O33" s="356"/>
      <c r="P33" s="349"/>
      <c r="Q33" s="350"/>
      <c r="R33" s="355"/>
      <c r="S33" s="356"/>
      <c r="T33" s="329" t="s">
        <v>50</v>
      </c>
      <c r="U33" s="330"/>
      <c r="V33" s="331"/>
      <c r="W33" s="148">
        <f>IF(W31="","",VLOOKUP(W31,'【記載例】シフト記号表（勤務時間帯）'!$C$5:$U$36,19,FALSE))</f>
        <v>4</v>
      </c>
      <c r="X33" s="149" t="str">
        <f>IF(X31="","",VLOOKUP(X31,'【記載例】シフト記号表（勤務時間帯）'!$C$5:$U$36,19,FALSE))</f>
        <v>-</v>
      </c>
      <c r="Y33" s="149">
        <f>IF(Y31="","",VLOOKUP(Y31,'【記載例】シフト記号表（勤務時間帯）'!$C$5:$U$36,19,FALSE))</f>
        <v>4</v>
      </c>
      <c r="Z33" s="149">
        <f>IF(Z31="","",VLOOKUP(Z31,'【記載例】シフト記号表（勤務時間帯）'!$C$5:$U$36,19,FALSE))</f>
        <v>4</v>
      </c>
      <c r="AA33" s="149" t="str">
        <f>IF(AA31="","",VLOOKUP(AA31,'【記載例】シフト記号表（勤務時間帯）'!$C$5:$U$36,19,FALSE))</f>
        <v>-</v>
      </c>
      <c r="AB33" s="149">
        <f>IF(AB31="","",VLOOKUP(AB31,'【記載例】シフト記号表（勤務時間帯）'!$C$5:$U$36,19,FALSE))</f>
        <v>4</v>
      </c>
      <c r="AC33" s="150" t="str">
        <f>IF(AC31="","",VLOOKUP(AC31,'【記載例】シフト記号表（勤務時間帯）'!$C$5:$U$36,19,FALSE))</f>
        <v/>
      </c>
      <c r="AD33" s="148">
        <f>IF(AD31="","",VLOOKUP(AD31,'【記載例】シフト記号表（勤務時間帯）'!$C$5:$U$36,19,FALSE))</f>
        <v>4</v>
      </c>
      <c r="AE33" s="149" t="str">
        <f>IF(AE31="","",VLOOKUP(AE31,'【記載例】シフト記号表（勤務時間帯）'!$C$5:$U$36,19,FALSE))</f>
        <v>-</v>
      </c>
      <c r="AF33" s="149">
        <f>IF(AF31="","",VLOOKUP(AF31,'【記載例】シフト記号表（勤務時間帯）'!$C$5:$U$36,19,FALSE))</f>
        <v>4</v>
      </c>
      <c r="AG33" s="149">
        <f>IF(AG31="","",VLOOKUP(AG31,'【記載例】シフト記号表（勤務時間帯）'!$C$5:$U$36,19,FALSE))</f>
        <v>4</v>
      </c>
      <c r="AH33" s="149" t="str">
        <f>IF(AH31="","",VLOOKUP(AH31,'【記載例】シフト記号表（勤務時間帯）'!$C$5:$U$36,19,FALSE))</f>
        <v>-</v>
      </c>
      <c r="AI33" s="149">
        <f>IF(AI31="","",VLOOKUP(AI31,'【記載例】シフト記号表（勤務時間帯）'!$C$5:$U$36,19,FALSE))</f>
        <v>4</v>
      </c>
      <c r="AJ33" s="150" t="str">
        <f>IF(AJ31="","",VLOOKUP(AJ31,'【記載例】シフト記号表（勤務時間帯）'!$C$5:$U$36,19,FALSE))</f>
        <v/>
      </c>
      <c r="AK33" s="148">
        <f>IF(AK31="","",VLOOKUP(AK31,'【記載例】シフト記号表（勤務時間帯）'!$C$5:$U$36,19,FALSE))</f>
        <v>4</v>
      </c>
      <c r="AL33" s="149" t="str">
        <f>IF(AL31="","",VLOOKUP(AL31,'【記載例】シフト記号表（勤務時間帯）'!$C$5:$U$36,19,FALSE))</f>
        <v>-</v>
      </c>
      <c r="AM33" s="149">
        <f>IF(AM31="","",VLOOKUP(AM31,'【記載例】シフト記号表（勤務時間帯）'!$C$5:$U$36,19,FALSE))</f>
        <v>4</v>
      </c>
      <c r="AN33" s="149">
        <f>IF(AN31="","",VLOOKUP(AN31,'【記載例】シフト記号表（勤務時間帯）'!$C$5:$U$36,19,FALSE))</f>
        <v>4</v>
      </c>
      <c r="AO33" s="149" t="str">
        <f>IF(AO31="","",VLOOKUP(AO31,'【記載例】シフト記号表（勤務時間帯）'!$C$5:$U$36,19,FALSE))</f>
        <v>-</v>
      </c>
      <c r="AP33" s="149">
        <f>IF(AP31="","",VLOOKUP(AP31,'【記載例】シフト記号表（勤務時間帯）'!$C$5:$U$36,19,FALSE))</f>
        <v>4</v>
      </c>
      <c r="AQ33" s="150" t="str">
        <f>IF(AQ31="","",VLOOKUP(AQ31,'【記載例】シフト記号表（勤務時間帯）'!$C$5:$U$36,19,FALSE))</f>
        <v/>
      </c>
      <c r="AR33" s="148">
        <f>IF(AR31="","",VLOOKUP(AR31,'【記載例】シフト記号表（勤務時間帯）'!$C$5:$U$36,19,FALSE))</f>
        <v>4</v>
      </c>
      <c r="AS33" s="149" t="str">
        <f>IF(AS31="","",VLOOKUP(AS31,'【記載例】シフト記号表（勤務時間帯）'!$C$5:$U$36,19,FALSE))</f>
        <v>-</v>
      </c>
      <c r="AT33" s="149">
        <f>IF(AT31="","",VLOOKUP(AT31,'【記載例】シフト記号表（勤務時間帯）'!$C$5:$U$36,19,FALSE))</f>
        <v>4</v>
      </c>
      <c r="AU33" s="149">
        <f>IF(AU31="","",VLOOKUP(AU31,'【記載例】シフト記号表（勤務時間帯）'!$C$5:$U$36,19,FALSE))</f>
        <v>4</v>
      </c>
      <c r="AV33" s="149" t="str">
        <f>IF(AV31="","",VLOOKUP(AV31,'【記載例】シフト記号表（勤務時間帯）'!$C$5:$U$36,19,FALSE))</f>
        <v>-</v>
      </c>
      <c r="AW33" s="149">
        <f>IF(AW31="","",VLOOKUP(AW31,'【記載例】シフト記号表（勤務時間帯）'!$C$5:$U$36,19,FALSE))</f>
        <v>4</v>
      </c>
      <c r="AX33" s="150" t="str">
        <f>IF(AX31="","",VLOOKUP(AX31,'【記載例】シフト記号表（勤務時間帯）'!$C$5:$U$36,19,FALSE))</f>
        <v/>
      </c>
      <c r="AY33" s="148">
        <f>IF(AY31="","",VLOOKUP(AY31,'【記載例】シフト記号表（勤務時間帯）'!$C$5:$U$36,19,FALSE))</f>
        <v>4</v>
      </c>
      <c r="AZ33" s="149">
        <f>IF(AZ31="","",VLOOKUP(AZ31,'【記載例】シフト記号表（勤務時間帯）'!$C$5:$U$36,19,FALSE))</f>
        <v>4</v>
      </c>
      <c r="BA33" s="150" t="str">
        <f>IF(BA31="","",VLOOKUP(BA31,'【記載例】シフト記号表（勤務時間帯）'!$C$5:$U$36,19,FALSE))</f>
        <v/>
      </c>
      <c r="BB33" s="332">
        <f>IF($BB$4="計画",SUM(W33:AX33),IF($BB$4="実地指導用",SUM(W33:BA33),""))</f>
        <v>72</v>
      </c>
      <c r="BC33" s="333"/>
      <c r="BD33" s="334">
        <f>IF($BB$4="計画",BB33/4,IF($BB$4="実地指導用",【記載例】通所介護!BB33/(【記載例】通所介護!$BC$8/7),""))</f>
        <v>16.8</v>
      </c>
      <c r="BE33" s="335"/>
      <c r="BF33" s="364"/>
      <c r="BG33" s="365"/>
      <c r="BH33" s="366"/>
    </row>
    <row r="34" spans="2:60" ht="20.25" customHeight="1" x14ac:dyDescent="0.4">
      <c r="B34" s="292">
        <f>B31+1</f>
        <v>5</v>
      </c>
      <c r="C34" s="373"/>
      <c r="D34" s="374"/>
      <c r="E34" s="375"/>
      <c r="F34" s="209"/>
      <c r="G34" s="376" t="s">
        <v>221</v>
      </c>
      <c r="H34" s="379" t="s">
        <v>6</v>
      </c>
      <c r="I34" s="380"/>
      <c r="J34" s="380"/>
      <c r="K34" s="381"/>
      <c r="L34" s="351" t="s">
        <v>193</v>
      </c>
      <c r="M34" s="383"/>
      <c r="N34" s="383"/>
      <c r="O34" s="352"/>
      <c r="P34" s="345">
        <v>44180</v>
      </c>
      <c r="Q34" s="346"/>
      <c r="R34" s="351" t="s">
        <v>244</v>
      </c>
      <c r="S34" s="352"/>
      <c r="T34" s="310" t="s">
        <v>49</v>
      </c>
      <c r="U34" s="311"/>
      <c r="V34" s="312"/>
      <c r="W34" s="213" t="s">
        <v>91</v>
      </c>
      <c r="X34" s="214" t="s">
        <v>67</v>
      </c>
      <c r="Y34" s="214" t="s">
        <v>91</v>
      </c>
      <c r="Z34" s="214" t="s">
        <v>91</v>
      </c>
      <c r="AA34" s="214" t="s">
        <v>67</v>
      </c>
      <c r="AB34" s="214" t="s">
        <v>91</v>
      </c>
      <c r="AC34" s="215" t="s">
        <v>67</v>
      </c>
      <c r="AD34" s="213" t="s">
        <v>91</v>
      </c>
      <c r="AE34" s="214" t="s">
        <v>67</v>
      </c>
      <c r="AF34" s="214" t="s">
        <v>91</v>
      </c>
      <c r="AG34" s="214" t="s">
        <v>91</v>
      </c>
      <c r="AH34" s="214" t="s">
        <v>67</v>
      </c>
      <c r="AI34" s="214" t="s">
        <v>91</v>
      </c>
      <c r="AJ34" s="215" t="s">
        <v>67</v>
      </c>
      <c r="AK34" s="213" t="s">
        <v>91</v>
      </c>
      <c r="AL34" s="214" t="s">
        <v>67</v>
      </c>
      <c r="AM34" s="214" t="s">
        <v>91</v>
      </c>
      <c r="AN34" s="214" t="s">
        <v>91</v>
      </c>
      <c r="AO34" s="214" t="s">
        <v>67</v>
      </c>
      <c r="AP34" s="214" t="s">
        <v>91</v>
      </c>
      <c r="AQ34" s="215" t="s">
        <v>67</v>
      </c>
      <c r="AR34" s="213" t="s">
        <v>91</v>
      </c>
      <c r="AS34" s="214" t="s">
        <v>67</v>
      </c>
      <c r="AT34" s="214" t="s">
        <v>91</v>
      </c>
      <c r="AU34" s="214" t="s">
        <v>91</v>
      </c>
      <c r="AV34" s="214" t="s">
        <v>67</v>
      </c>
      <c r="AW34" s="214" t="s">
        <v>91</v>
      </c>
      <c r="AX34" s="215" t="s">
        <v>67</v>
      </c>
      <c r="AY34" s="213" t="s">
        <v>252</v>
      </c>
      <c r="AZ34" s="214" t="s">
        <v>91</v>
      </c>
      <c r="BA34" s="215"/>
      <c r="BB34" s="336"/>
      <c r="BC34" s="337"/>
      <c r="BD34" s="338"/>
      <c r="BE34" s="339"/>
      <c r="BF34" s="358" t="s">
        <v>196</v>
      </c>
      <c r="BG34" s="359"/>
      <c r="BH34" s="360"/>
    </row>
    <row r="35" spans="2:60" ht="20.25" customHeight="1" x14ac:dyDescent="0.4">
      <c r="B35" s="292"/>
      <c r="C35" s="367" t="s">
        <v>5</v>
      </c>
      <c r="D35" s="368"/>
      <c r="E35" s="369"/>
      <c r="F35" s="207"/>
      <c r="G35" s="377"/>
      <c r="H35" s="382"/>
      <c r="I35" s="380"/>
      <c r="J35" s="380"/>
      <c r="K35" s="381"/>
      <c r="L35" s="353"/>
      <c r="M35" s="384"/>
      <c r="N35" s="384"/>
      <c r="O35" s="354"/>
      <c r="P35" s="347"/>
      <c r="Q35" s="348"/>
      <c r="R35" s="353"/>
      <c r="S35" s="354"/>
      <c r="T35" s="319" t="s">
        <v>15</v>
      </c>
      <c r="U35" s="320"/>
      <c r="V35" s="321"/>
      <c r="W35" s="145" t="str">
        <f>IF(W34="","",VLOOKUP(W34,'【記載例】シフト記号表（勤務時間帯）'!$C$5:$K$36,9,FALSE))</f>
        <v>-</v>
      </c>
      <c r="X35" s="146">
        <f>IF(X34="","",VLOOKUP(X34,'【記載例】シフト記号表（勤務時間帯）'!$C$5:$K$36,9,FALSE))</f>
        <v>4</v>
      </c>
      <c r="Y35" s="146" t="str">
        <f>IF(Y34="","",VLOOKUP(Y34,'【記載例】シフト記号表（勤務時間帯）'!$C$5:$K$36,9,FALSE))</f>
        <v>-</v>
      </c>
      <c r="Z35" s="146" t="str">
        <f>IF(Z34="","",VLOOKUP(Z34,'【記載例】シフト記号表（勤務時間帯）'!$C$5:$K$36,9,FALSE))</f>
        <v>-</v>
      </c>
      <c r="AA35" s="146">
        <f>IF(AA34="","",VLOOKUP(AA34,'【記載例】シフト記号表（勤務時間帯）'!$C$5:$K$36,9,FALSE))</f>
        <v>4</v>
      </c>
      <c r="AB35" s="146" t="str">
        <f>IF(AB34="","",VLOOKUP(AB34,'【記載例】シフト記号表（勤務時間帯）'!$C$5:$K$36,9,FALSE))</f>
        <v>-</v>
      </c>
      <c r="AC35" s="147">
        <f>IF(AC34="","",VLOOKUP(AC34,'【記載例】シフト記号表（勤務時間帯）'!$C$5:$K$36,9,FALSE))</f>
        <v>4</v>
      </c>
      <c r="AD35" s="145" t="str">
        <f>IF(AD34="","",VLOOKUP(AD34,'【記載例】シフト記号表（勤務時間帯）'!$C$5:$K$36,9,FALSE))</f>
        <v>-</v>
      </c>
      <c r="AE35" s="146">
        <f>IF(AE34="","",VLOOKUP(AE34,'【記載例】シフト記号表（勤務時間帯）'!$C$5:$K$36,9,FALSE))</f>
        <v>4</v>
      </c>
      <c r="AF35" s="146" t="str">
        <f>IF(AF34="","",VLOOKUP(AF34,'【記載例】シフト記号表（勤務時間帯）'!$C$5:$K$36,9,FALSE))</f>
        <v>-</v>
      </c>
      <c r="AG35" s="146" t="str">
        <f>IF(AG34="","",VLOOKUP(AG34,'【記載例】シフト記号表（勤務時間帯）'!$C$5:$K$36,9,FALSE))</f>
        <v>-</v>
      </c>
      <c r="AH35" s="146">
        <f>IF(AH34="","",VLOOKUP(AH34,'【記載例】シフト記号表（勤務時間帯）'!$C$5:$K$36,9,FALSE))</f>
        <v>4</v>
      </c>
      <c r="AI35" s="146" t="str">
        <f>IF(AI34="","",VLOOKUP(AI34,'【記載例】シフト記号表（勤務時間帯）'!$C$5:$K$36,9,FALSE))</f>
        <v>-</v>
      </c>
      <c r="AJ35" s="147">
        <f>IF(AJ34="","",VLOOKUP(AJ34,'【記載例】シフト記号表（勤務時間帯）'!$C$5:$K$36,9,FALSE))</f>
        <v>4</v>
      </c>
      <c r="AK35" s="145" t="str">
        <f>IF(AK34="","",VLOOKUP(AK34,'【記載例】シフト記号表（勤務時間帯）'!$C$5:$K$36,9,FALSE))</f>
        <v>-</v>
      </c>
      <c r="AL35" s="146">
        <f>IF(AL34="","",VLOOKUP(AL34,'【記載例】シフト記号表（勤務時間帯）'!$C$5:$K$36,9,FALSE))</f>
        <v>4</v>
      </c>
      <c r="AM35" s="146" t="str">
        <f>IF(AM34="","",VLOOKUP(AM34,'【記載例】シフト記号表（勤務時間帯）'!$C$5:$K$36,9,FALSE))</f>
        <v>-</v>
      </c>
      <c r="AN35" s="146" t="str">
        <f>IF(AN34="","",VLOOKUP(AN34,'【記載例】シフト記号表（勤務時間帯）'!$C$5:$K$36,9,FALSE))</f>
        <v>-</v>
      </c>
      <c r="AO35" s="146">
        <f>IF(AO34="","",VLOOKUP(AO34,'【記載例】シフト記号表（勤務時間帯）'!$C$5:$K$36,9,FALSE))</f>
        <v>4</v>
      </c>
      <c r="AP35" s="146" t="str">
        <f>IF(AP34="","",VLOOKUP(AP34,'【記載例】シフト記号表（勤務時間帯）'!$C$5:$K$36,9,FALSE))</f>
        <v>-</v>
      </c>
      <c r="AQ35" s="147">
        <f>IF(AQ34="","",VLOOKUP(AQ34,'【記載例】シフト記号表（勤務時間帯）'!$C$5:$K$36,9,FALSE))</f>
        <v>4</v>
      </c>
      <c r="AR35" s="145" t="str">
        <f>IF(AR34="","",VLOOKUP(AR34,'【記載例】シフト記号表（勤務時間帯）'!$C$5:$K$36,9,FALSE))</f>
        <v>-</v>
      </c>
      <c r="AS35" s="146">
        <f>IF(AS34="","",VLOOKUP(AS34,'【記載例】シフト記号表（勤務時間帯）'!$C$5:$K$36,9,FALSE))</f>
        <v>4</v>
      </c>
      <c r="AT35" s="146" t="str">
        <f>IF(AT34="","",VLOOKUP(AT34,'【記載例】シフト記号表（勤務時間帯）'!$C$5:$K$36,9,FALSE))</f>
        <v>-</v>
      </c>
      <c r="AU35" s="146" t="str">
        <f>IF(AU34="","",VLOOKUP(AU34,'【記載例】シフト記号表（勤務時間帯）'!$C$5:$K$36,9,FALSE))</f>
        <v>-</v>
      </c>
      <c r="AV35" s="146">
        <f>IF(AV34="","",VLOOKUP(AV34,'【記載例】シフト記号表（勤務時間帯）'!$C$5:$K$36,9,FALSE))</f>
        <v>4</v>
      </c>
      <c r="AW35" s="146" t="str">
        <f>IF(AW34="","",VLOOKUP(AW34,'【記載例】シフト記号表（勤務時間帯）'!$C$5:$K$36,9,FALSE))</f>
        <v>-</v>
      </c>
      <c r="AX35" s="147">
        <f>IF(AX34="","",VLOOKUP(AX34,'【記載例】シフト記号表（勤務時間帯）'!$C$5:$K$36,9,FALSE))</f>
        <v>4</v>
      </c>
      <c r="AY35" s="145">
        <f>IF(AY34="","",VLOOKUP(AY34,'【記載例】シフト記号表（勤務時間帯）'!$C$5:$K$36,9,FALSE))</f>
        <v>4</v>
      </c>
      <c r="AZ35" s="146" t="str">
        <f>IF(AZ34="","",VLOOKUP(AZ34,'【記載例】シフト記号表（勤務時間帯）'!$C$5:$K$36,9,FALSE))</f>
        <v>-</v>
      </c>
      <c r="BA35" s="147" t="str">
        <f>IF(BA34="","",VLOOKUP(BA34,'【記載例】シフト記号表（勤務時間帯）'!$C$5:$K$36,9,FALSE))</f>
        <v/>
      </c>
      <c r="BB35" s="322">
        <f>IF($BB$4="計画",SUM(W35:AX35),IF($BB$4="実地指導用",SUM(W35:BA35),""))</f>
        <v>52</v>
      </c>
      <c r="BC35" s="323"/>
      <c r="BD35" s="324">
        <f>IF($BB$4="計画",BB35/4,IF($BB$4="実地指導用",【記載例】通所介護!BB35/(【記載例】通所介護!$BC$8/7),""))</f>
        <v>12.133333333333333</v>
      </c>
      <c r="BE35" s="325"/>
      <c r="BF35" s="361"/>
      <c r="BG35" s="362"/>
      <c r="BH35" s="363"/>
    </row>
    <row r="36" spans="2:60" ht="20.25" customHeight="1" x14ac:dyDescent="0.4">
      <c r="B36" s="292"/>
      <c r="C36" s="370"/>
      <c r="D36" s="371"/>
      <c r="E36" s="372"/>
      <c r="F36" s="207" t="str">
        <f>C35</f>
        <v>看護職員</v>
      </c>
      <c r="G36" s="378"/>
      <c r="H36" s="382"/>
      <c r="I36" s="380"/>
      <c r="J36" s="380"/>
      <c r="K36" s="381"/>
      <c r="L36" s="355"/>
      <c r="M36" s="385"/>
      <c r="N36" s="385"/>
      <c r="O36" s="356"/>
      <c r="P36" s="349"/>
      <c r="Q36" s="350"/>
      <c r="R36" s="355"/>
      <c r="S36" s="356"/>
      <c r="T36" s="329" t="s">
        <v>50</v>
      </c>
      <c r="U36" s="330"/>
      <c r="V36" s="331"/>
      <c r="W36" s="148" t="str">
        <f>IF(W34="","",VLOOKUP(W34,'【記載例】シフト記号表（勤務時間帯）'!$C$5:$U$36,19,FALSE))</f>
        <v>-</v>
      </c>
      <c r="X36" s="149">
        <f>IF(X34="","",VLOOKUP(X34,'【記載例】シフト記号表（勤務時間帯）'!$C$5:$U$36,19,FALSE))</f>
        <v>4</v>
      </c>
      <c r="Y36" s="149" t="str">
        <f>IF(Y34="","",VLOOKUP(Y34,'【記載例】シフト記号表（勤務時間帯）'!$C$5:$U$36,19,FALSE))</f>
        <v>-</v>
      </c>
      <c r="Z36" s="149" t="str">
        <f>IF(Z34="","",VLOOKUP(Z34,'【記載例】シフト記号表（勤務時間帯）'!$C$5:$U$36,19,FALSE))</f>
        <v>-</v>
      </c>
      <c r="AA36" s="149">
        <f>IF(AA34="","",VLOOKUP(AA34,'【記載例】シフト記号表（勤務時間帯）'!$C$5:$U$36,19,FALSE))</f>
        <v>4</v>
      </c>
      <c r="AB36" s="149" t="str">
        <f>IF(AB34="","",VLOOKUP(AB34,'【記載例】シフト記号表（勤務時間帯）'!$C$5:$U$36,19,FALSE))</f>
        <v>-</v>
      </c>
      <c r="AC36" s="150">
        <f>IF(AC34="","",VLOOKUP(AC34,'【記載例】シフト記号表（勤務時間帯）'!$C$5:$U$36,19,FALSE))</f>
        <v>4</v>
      </c>
      <c r="AD36" s="148" t="str">
        <f>IF(AD34="","",VLOOKUP(AD34,'【記載例】シフト記号表（勤務時間帯）'!$C$5:$U$36,19,FALSE))</f>
        <v>-</v>
      </c>
      <c r="AE36" s="149">
        <f>IF(AE34="","",VLOOKUP(AE34,'【記載例】シフト記号表（勤務時間帯）'!$C$5:$U$36,19,FALSE))</f>
        <v>4</v>
      </c>
      <c r="AF36" s="149" t="str">
        <f>IF(AF34="","",VLOOKUP(AF34,'【記載例】シフト記号表（勤務時間帯）'!$C$5:$U$36,19,FALSE))</f>
        <v>-</v>
      </c>
      <c r="AG36" s="149" t="str">
        <f>IF(AG34="","",VLOOKUP(AG34,'【記載例】シフト記号表（勤務時間帯）'!$C$5:$U$36,19,FALSE))</f>
        <v>-</v>
      </c>
      <c r="AH36" s="149">
        <f>IF(AH34="","",VLOOKUP(AH34,'【記載例】シフト記号表（勤務時間帯）'!$C$5:$U$36,19,FALSE))</f>
        <v>4</v>
      </c>
      <c r="AI36" s="149" t="str">
        <f>IF(AI34="","",VLOOKUP(AI34,'【記載例】シフト記号表（勤務時間帯）'!$C$5:$U$36,19,FALSE))</f>
        <v>-</v>
      </c>
      <c r="AJ36" s="150">
        <f>IF(AJ34="","",VLOOKUP(AJ34,'【記載例】シフト記号表（勤務時間帯）'!$C$5:$U$36,19,FALSE))</f>
        <v>4</v>
      </c>
      <c r="AK36" s="148" t="str">
        <f>IF(AK34="","",VLOOKUP(AK34,'【記載例】シフト記号表（勤務時間帯）'!$C$5:$U$36,19,FALSE))</f>
        <v>-</v>
      </c>
      <c r="AL36" s="149">
        <f>IF(AL34="","",VLOOKUP(AL34,'【記載例】シフト記号表（勤務時間帯）'!$C$5:$U$36,19,FALSE))</f>
        <v>4</v>
      </c>
      <c r="AM36" s="149" t="str">
        <f>IF(AM34="","",VLOOKUP(AM34,'【記載例】シフト記号表（勤務時間帯）'!$C$5:$U$36,19,FALSE))</f>
        <v>-</v>
      </c>
      <c r="AN36" s="149" t="str">
        <f>IF(AN34="","",VLOOKUP(AN34,'【記載例】シフト記号表（勤務時間帯）'!$C$5:$U$36,19,FALSE))</f>
        <v>-</v>
      </c>
      <c r="AO36" s="149">
        <f>IF(AO34="","",VLOOKUP(AO34,'【記載例】シフト記号表（勤務時間帯）'!$C$5:$U$36,19,FALSE))</f>
        <v>4</v>
      </c>
      <c r="AP36" s="149" t="str">
        <f>IF(AP34="","",VLOOKUP(AP34,'【記載例】シフト記号表（勤務時間帯）'!$C$5:$U$36,19,FALSE))</f>
        <v>-</v>
      </c>
      <c r="AQ36" s="150">
        <f>IF(AQ34="","",VLOOKUP(AQ34,'【記載例】シフト記号表（勤務時間帯）'!$C$5:$U$36,19,FALSE))</f>
        <v>4</v>
      </c>
      <c r="AR36" s="148" t="str">
        <f>IF(AR34="","",VLOOKUP(AR34,'【記載例】シフト記号表（勤務時間帯）'!$C$5:$U$36,19,FALSE))</f>
        <v>-</v>
      </c>
      <c r="AS36" s="149">
        <f>IF(AS34="","",VLOOKUP(AS34,'【記載例】シフト記号表（勤務時間帯）'!$C$5:$U$36,19,FALSE))</f>
        <v>4</v>
      </c>
      <c r="AT36" s="149" t="str">
        <f>IF(AT34="","",VLOOKUP(AT34,'【記載例】シフト記号表（勤務時間帯）'!$C$5:$U$36,19,FALSE))</f>
        <v>-</v>
      </c>
      <c r="AU36" s="149" t="str">
        <f>IF(AU34="","",VLOOKUP(AU34,'【記載例】シフト記号表（勤務時間帯）'!$C$5:$U$36,19,FALSE))</f>
        <v>-</v>
      </c>
      <c r="AV36" s="149">
        <f>IF(AV34="","",VLOOKUP(AV34,'【記載例】シフト記号表（勤務時間帯）'!$C$5:$U$36,19,FALSE))</f>
        <v>4</v>
      </c>
      <c r="AW36" s="149" t="str">
        <f>IF(AW34="","",VLOOKUP(AW34,'【記載例】シフト記号表（勤務時間帯）'!$C$5:$U$36,19,FALSE))</f>
        <v>-</v>
      </c>
      <c r="AX36" s="150">
        <f>IF(AX34="","",VLOOKUP(AX34,'【記載例】シフト記号表（勤務時間帯）'!$C$5:$U$36,19,FALSE))</f>
        <v>4</v>
      </c>
      <c r="AY36" s="148">
        <f>IF(AY34="","",VLOOKUP(AY34,'【記載例】シフト記号表（勤務時間帯）'!$C$5:$U$36,19,FALSE))</f>
        <v>4</v>
      </c>
      <c r="AZ36" s="149" t="str">
        <f>IF(AZ34="","",VLOOKUP(AZ34,'【記載例】シフト記号表（勤務時間帯）'!$C$5:$U$36,19,FALSE))</f>
        <v>-</v>
      </c>
      <c r="BA36" s="150" t="str">
        <f>IF(BA34="","",VLOOKUP(BA34,'【記載例】シフト記号表（勤務時間帯）'!$C$5:$U$36,19,FALSE))</f>
        <v/>
      </c>
      <c r="BB36" s="332">
        <f>IF($BB$4="計画",SUM(W36:AX36),IF($BB$4="実地指導用",SUM(W36:BA36),""))</f>
        <v>52</v>
      </c>
      <c r="BC36" s="333"/>
      <c r="BD36" s="334">
        <f>IF($BB$4="計画",BB36/4,IF($BB$4="実地指導用",【記載例】通所介護!BB36/(【記載例】通所介護!$BC$8/7),""))</f>
        <v>12.133333333333333</v>
      </c>
      <c r="BE36" s="335"/>
      <c r="BF36" s="364"/>
      <c r="BG36" s="365"/>
      <c r="BH36" s="366"/>
    </row>
    <row r="37" spans="2:60" ht="20.25" customHeight="1" x14ac:dyDescent="0.4">
      <c r="B37" s="292">
        <f>B34+1</f>
        <v>6</v>
      </c>
      <c r="C37" s="373"/>
      <c r="D37" s="374"/>
      <c r="E37" s="375"/>
      <c r="F37" s="209"/>
      <c r="G37" s="376" t="s">
        <v>182</v>
      </c>
      <c r="H37" s="379" t="s">
        <v>132</v>
      </c>
      <c r="I37" s="380"/>
      <c r="J37" s="380"/>
      <c r="K37" s="381"/>
      <c r="L37" s="351" t="s">
        <v>190</v>
      </c>
      <c r="M37" s="383"/>
      <c r="N37" s="383"/>
      <c r="O37" s="352"/>
      <c r="P37" s="345">
        <v>44206</v>
      </c>
      <c r="Q37" s="346"/>
      <c r="R37" s="351" t="s">
        <v>244</v>
      </c>
      <c r="S37" s="352"/>
      <c r="T37" s="310" t="s">
        <v>49</v>
      </c>
      <c r="U37" s="311"/>
      <c r="V37" s="312"/>
      <c r="W37" s="213"/>
      <c r="X37" s="214" t="s">
        <v>33</v>
      </c>
      <c r="Y37" s="214" t="s">
        <v>33</v>
      </c>
      <c r="Z37" s="214" t="s">
        <v>91</v>
      </c>
      <c r="AA37" s="214" t="s">
        <v>91</v>
      </c>
      <c r="AB37" s="214" t="s">
        <v>33</v>
      </c>
      <c r="AC37" s="215"/>
      <c r="AD37" s="213"/>
      <c r="AE37" s="214" t="s">
        <v>33</v>
      </c>
      <c r="AF37" s="214" t="s">
        <v>33</v>
      </c>
      <c r="AG37" s="214" t="s">
        <v>91</v>
      </c>
      <c r="AH37" s="214" t="s">
        <v>91</v>
      </c>
      <c r="AI37" s="214" t="s">
        <v>33</v>
      </c>
      <c r="AJ37" s="215"/>
      <c r="AK37" s="213"/>
      <c r="AL37" s="214" t="s">
        <v>33</v>
      </c>
      <c r="AM37" s="214" t="s">
        <v>33</v>
      </c>
      <c r="AN37" s="214" t="s">
        <v>91</v>
      </c>
      <c r="AO37" s="214" t="s">
        <v>91</v>
      </c>
      <c r="AP37" s="214" t="s">
        <v>33</v>
      </c>
      <c r="AQ37" s="215"/>
      <c r="AR37" s="213"/>
      <c r="AS37" s="214" t="s">
        <v>33</v>
      </c>
      <c r="AT37" s="214" t="s">
        <v>33</v>
      </c>
      <c r="AU37" s="214" t="s">
        <v>91</v>
      </c>
      <c r="AV37" s="214" t="s">
        <v>91</v>
      </c>
      <c r="AW37" s="214" t="s">
        <v>33</v>
      </c>
      <c r="AX37" s="215"/>
      <c r="AY37" s="213"/>
      <c r="AZ37" s="214" t="s">
        <v>33</v>
      </c>
      <c r="BA37" s="215"/>
      <c r="BB37" s="336"/>
      <c r="BC37" s="337"/>
      <c r="BD37" s="338"/>
      <c r="BE37" s="339"/>
      <c r="BF37" s="358" t="s">
        <v>199</v>
      </c>
      <c r="BG37" s="359"/>
      <c r="BH37" s="360"/>
    </row>
    <row r="38" spans="2:60" ht="20.25" customHeight="1" x14ac:dyDescent="0.4">
      <c r="B38" s="292"/>
      <c r="C38" s="367" t="s">
        <v>75</v>
      </c>
      <c r="D38" s="368"/>
      <c r="E38" s="369"/>
      <c r="F38" s="207"/>
      <c r="G38" s="377"/>
      <c r="H38" s="382"/>
      <c r="I38" s="380"/>
      <c r="J38" s="380"/>
      <c r="K38" s="381"/>
      <c r="L38" s="353"/>
      <c r="M38" s="384"/>
      <c r="N38" s="384"/>
      <c r="O38" s="354"/>
      <c r="P38" s="347"/>
      <c r="Q38" s="348"/>
      <c r="R38" s="353"/>
      <c r="S38" s="354"/>
      <c r="T38" s="319" t="s">
        <v>15</v>
      </c>
      <c r="U38" s="320"/>
      <c r="V38" s="321"/>
      <c r="W38" s="145" t="str">
        <f>IF(W37="","",VLOOKUP(W37,'【記載例】シフト記号表（勤務時間帯）'!$C$5:$K$36,9,FALSE))</f>
        <v/>
      </c>
      <c r="X38" s="146">
        <f>IF(X37="","",VLOOKUP(X37,'【記載例】シフト記号表（勤務時間帯）'!$C$5:$K$36,9,FALSE))</f>
        <v>8</v>
      </c>
      <c r="Y38" s="146">
        <f>IF(Y37="","",VLOOKUP(Y37,'【記載例】シフト記号表（勤務時間帯）'!$C$5:$K$36,9,FALSE))</f>
        <v>8</v>
      </c>
      <c r="Z38" s="146" t="str">
        <f>IF(Z37="","",VLOOKUP(Z37,'【記載例】シフト記号表（勤務時間帯）'!$C$5:$K$36,9,FALSE))</f>
        <v>-</v>
      </c>
      <c r="AA38" s="146" t="str">
        <f>IF(AA37="","",VLOOKUP(AA37,'【記載例】シフト記号表（勤務時間帯）'!$C$5:$K$36,9,FALSE))</f>
        <v>-</v>
      </c>
      <c r="AB38" s="146">
        <f>IF(AB37="","",VLOOKUP(AB37,'【記載例】シフト記号表（勤務時間帯）'!$C$5:$K$36,9,FALSE))</f>
        <v>8</v>
      </c>
      <c r="AC38" s="147" t="str">
        <f>IF(AC37="","",VLOOKUP(AC37,'【記載例】シフト記号表（勤務時間帯）'!$C$5:$K$36,9,FALSE))</f>
        <v/>
      </c>
      <c r="AD38" s="145" t="str">
        <f>IF(AD37="","",VLOOKUP(AD37,'【記載例】シフト記号表（勤務時間帯）'!$C$5:$K$36,9,FALSE))</f>
        <v/>
      </c>
      <c r="AE38" s="146">
        <f>IF(AE37="","",VLOOKUP(AE37,'【記載例】シフト記号表（勤務時間帯）'!$C$5:$K$36,9,FALSE))</f>
        <v>8</v>
      </c>
      <c r="AF38" s="146">
        <f>IF(AF37="","",VLOOKUP(AF37,'【記載例】シフト記号表（勤務時間帯）'!$C$5:$K$36,9,FALSE))</f>
        <v>8</v>
      </c>
      <c r="AG38" s="146" t="str">
        <f>IF(AG37="","",VLOOKUP(AG37,'【記載例】シフト記号表（勤務時間帯）'!$C$5:$K$36,9,FALSE))</f>
        <v>-</v>
      </c>
      <c r="AH38" s="146" t="str">
        <f>IF(AH37="","",VLOOKUP(AH37,'【記載例】シフト記号表（勤務時間帯）'!$C$5:$K$36,9,FALSE))</f>
        <v>-</v>
      </c>
      <c r="AI38" s="146">
        <f>IF(AI37="","",VLOOKUP(AI37,'【記載例】シフト記号表（勤務時間帯）'!$C$5:$K$36,9,FALSE))</f>
        <v>8</v>
      </c>
      <c r="AJ38" s="147" t="str">
        <f>IF(AJ37="","",VLOOKUP(AJ37,'【記載例】シフト記号表（勤務時間帯）'!$C$5:$K$36,9,FALSE))</f>
        <v/>
      </c>
      <c r="AK38" s="145" t="str">
        <f>IF(AK37="","",VLOOKUP(AK37,'【記載例】シフト記号表（勤務時間帯）'!$C$5:$K$36,9,FALSE))</f>
        <v/>
      </c>
      <c r="AL38" s="146">
        <f>IF(AL37="","",VLOOKUP(AL37,'【記載例】シフト記号表（勤務時間帯）'!$C$5:$K$36,9,FALSE))</f>
        <v>8</v>
      </c>
      <c r="AM38" s="146">
        <f>IF(AM37="","",VLOOKUP(AM37,'【記載例】シフト記号表（勤務時間帯）'!$C$5:$K$36,9,FALSE))</f>
        <v>8</v>
      </c>
      <c r="AN38" s="146" t="str">
        <f>IF(AN37="","",VLOOKUP(AN37,'【記載例】シフト記号表（勤務時間帯）'!$C$5:$K$36,9,FALSE))</f>
        <v>-</v>
      </c>
      <c r="AO38" s="146" t="str">
        <f>IF(AO37="","",VLOOKUP(AO37,'【記載例】シフト記号表（勤務時間帯）'!$C$5:$K$36,9,FALSE))</f>
        <v>-</v>
      </c>
      <c r="AP38" s="146">
        <f>IF(AP37="","",VLOOKUP(AP37,'【記載例】シフト記号表（勤務時間帯）'!$C$5:$K$36,9,FALSE))</f>
        <v>8</v>
      </c>
      <c r="AQ38" s="147" t="str">
        <f>IF(AQ37="","",VLOOKUP(AQ37,'【記載例】シフト記号表（勤務時間帯）'!$C$5:$K$36,9,FALSE))</f>
        <v/>
      </c>
      <c r="AR38" s="145" t="str">
        <f>IF(AR37="","",VLOOKUP(AR37,'【記載例】シフト記号表（勤務時間帯）'!$C$5:$K$36,9,FALSE))</f>
        <v/>
      </c>
      <c r="AS38" s="146">
        <f>IF(AS37="","",VLOOKUP(AS37,'【記載例】シフト記号表（勤務時間帯）'!$C$5:$K$36,9,FALSE))</f>
        <v>8</v>
      </c>
      <c r="AT38" s="146">
        <f>IF(AT37="","",VLOOKUP(AT37,'【記載例】シフト記号表（勤務時間帯）'!$C$5:$K$36,9,FALSE))</f>
        <v>8</v>
      </c>
      <c r="AU38" s="146" t="str">
        <f>IF(AU37="","",VLOOKUP(AU37,'【記載例】シフト記号表（勤務時間帯）'!$C$5:$K$36,9,FALSE))</f>
        <v>-</v>
      </c>
      <c r="AV38" s="146" t="str">
        <f>IF(AV37="","",VLOOKUP(AV37,'【記載例】シフト記号表（勤務時間帯）'!$C$5:$K$36,9,FALSE))</f>
        <v>-</v>
      </c>
      <c r="AW38" s="146">
        <f>IF(AW37="","",VLOOKUP(AW37,'【記載例】シフト記号表（勤務時間帯）'!$C$5:$K$36,9,FALSE))</f>
        <v>8</v>
      </c>
      <c r="AX38" s="147" t="str">
        <f>IF(AX37="","",VLOOKUP(AX37,'【記載例】シフト記号表（勤務時間帯）'!$C$5:$K$36,9,FALSE))</f>
        <v/>
      </c>
      <c r="AY38" s="145" t="str">
        <f>IF(AY37="","",VLOOKUP(AY37,'【記載例】シフト記号表（勤務時間帯）'!$C$5:$K$36,9,FALSE))</f>
        <v/>
      </c>
      <c r="AZ38" s="146">
        <f>IF(AZ37="","",VLOOKUP(AZ37,'【記載例】シフト記号表（勤務時間帯）'!$C$5:$K$36,9,FALSE))</f>
        <v>8</v>
      </c>
      <c r="BA38" s="147" t="str">
        <f>IF(BA37="","",VLOOKUP(BA37,'【記載例】シフト記号表（勤務時間帯）'!$C$5:$K$36,9,FALSE))</f>
        <v/>
      </c>
      <c r="BB38" s="322">
        <f>IF($BB$4="計画",SUM(W38:AX38),IF($BB$4="実地指導用",SUM(W38:BA38),""))</f>
        <v>104</v>
      </c>
      <c r="BC38" s="323"/>
      <c r="BD38" s="324">
        <f>IF($BB$4="計画",BB38/4,IF($BB$4="実地指導用",【記載例】通所介護!BB38/(【記載例】通所介護!$BC$8/7),""))</f>
        <v>24.266666666666666</v>
      </c>
      <c r="BE38" s="325"/>
      <c r="BF38" s="361"/>
      <c r="BG38" s="362"/>
      <c r="BH38" s="363"/>
    </row>
    <row r="39" spans="2:60" ht="20.25" customHeight="1" x14ac:dyDescent="0.4">
      <c r="B39" s="292"/>
      <c r="C39" s="370"/>
      <c r="D39" s="371"/>
      <c r="E39" s="372"/>
      <c r="F39" s="207" t="str">
        <f>C38</f>
        <v>介護職員</v>
      </c>
      <c r="G39" s="378"/>
      <c r="H39" s="382"/>
      <c r="I39" s="380"/>
      <c r="J39" s="380"/>
      <c r="K39" s="381"/>
      <c r="L39" s="355"/>
      <c r="M39" s="385"/>
      <c r="N39" s="385"/>
      <c r="O39" s="356"/>
      <c r="P39" s="349"/>
      <c r="Q39" s="350"/>
      <c r="R39" s="355"/>
      <c r="S39" s="356"/>
      <c r="T39" s="329" t="s">
        <v>50</v>
      </c>
      <c r="U39" s="330"/>
      <c r="V39" s="331"/>
      <c r="W39" s="148" t="str">
        <f>IF(W37="","",VLOOKUP(W37,'【記載例】シフト記号表（勤務時間帯）'!$C$5:$U$36,19,FALSE))</f>
        <v/>
      </c>
      <c r="X39" s="149">
        <f>IF(X37="","",VLOOKUP(X37,'【記載例】シフト記号表（勤務時間帯）'!$C$5:$U$36,19,FALSE))</f>
        <v>7.0000000000000089</v>
      </c>
      <c r="Y39" s="149">
        <f>IF(Y37="","",VLOOKUP(Y37,'【記載例】シフト記号表（勤務時間帯）'!$C$5:$U$36,19,FALSE))</f>
        <v>7.0000000000000089</v>
      </c>
      <c r="Z39" s="149" t="str">
        <f>IF(Z37="","",VLOOKUP(Z37,'【記載例】シフト記号表（勤務時間帯）'!$C$5:$U$36,19,FALSE))</f>
        <v>-</v>
      </c>
      <c r="AA39" s="149" t="str">
        <f>IF(AA37="","",VLOOKUP(AA37,'【記載例】シフト記号表（勤務時間帯）'!$C$5:$U$36,19,FALSE))</f>
        <v>-</v>
      </c>
      <c r="AB39" s="149">
        <f>IF(AB37="","",VLOOKUP(AB37,'【記載例】シフト記号表（勤務時間帯）'!$C$5:$U$36,19,FALSE))</f>
        <v>7.0000000000000089</v>
      </c>
      <c r="AC39" s="150" t="str">
        <f>IF(AC37="","",VLOOKUP(AC37,'【記載例】シフト記号表（勤務時間帯）'!$C$5:$U$36,19,FALSE))</f>
        <v/>
      </c>
      <c r="AD39" s="148" t="str">
        <f>IF(AD37="","",VLOOKUP(AD37,'【記載例】シフト記号表（勤務時間帯）'!$C$5:$U$36,19,FALSE))</f>
        <v/>
      </c>
      <c r="AE39" s="149">
        <f>IF(AE37="","",VLOOKUP(AE37,'【記載例】シフト記号表（勤務時間帯）'!$C$5:$U$36,19,FALSE))</f>
        <v>7.0000000000000089</v>
      </c>
      <c r="AF39" s="149">
        <f>IF(AF37="","",VLOOKUP(AF37,'【記載例】シフト記号表（勤務時間帯）'!$C$5:$U$36,19,FALSE))</f>
        <v>7.0000000000000089</v>
      </c>
      <c r="AG39" s="149" t="str">
        <f>IF(AG37="","",VLOOKUP(AG37,'【記載例】シフト記号表（勤務時間帯）'!$C$5:$U$36,19,FALSE))</f>
        <v>-</v>
      </c>
      <c r="AH39" s="149" t="str">
        <f>IF(AH37="","",VLOOKUP(AH37,'【記載例】シフト記号表（勤務時間帯）'!$C$5:$U$36,19,FALSE))</f>
        <v>-</v>
      </c>
      <c r="AI39" s="149">
        <f>IF(AI37="","",VLOOKUP(AI37,'【記載例】シフト記号表（勤務時間帯）'!$C$5:$U$36,19,FALSE))</f>
        <v>7.0000000000000089</v>
      </c>
      <c r="AJ39" s="150" t="str">
        <f>IF(AJ37="","",VLOOKUP(AJ37,'【記載例】シフト記号表（勤務時間帯）'!$C$5:$U$36,19,FALSE))</f>
        <v/>
      </c>
      <c r="AK39" s="148" t="str">
        <f>IF(AK37="","",VLOOKUP(AK37,'【記載例】シフト記号表（勤務時間帯）'!$C$5:$U$36,19,FALSE))</f>
        <v/>
      </c>
      <c r="AL39" s="149">
        <f>IF(AL37="","",VLOOKUP(AL37,'【記載例】シフト記号表（勤務時間帯）'!$C$5:$U$36,19,FALSE))</f>
        <v>7.0000000000000089</v>
      </c>
      <c r="AM39" s="149">
        <f>IF(AM37="","",VLOOKUP(AM37,'【記載例】シフト記号表（勤務時間帯）'!$C$5:$U$36,19,FALSE))</f>
        <v>7.0000000000000089</v>
      </c>
      <c r="AN39" s="149" t="str">
        <f>IF(AN37="","",VLOOKUP(AN37,'【記載例】シフト記号表（勤務時間帯）'!$C$5:$U$36,19,FALSE))</f>
        <v>-</v>
      </c>
      <c r="AO39" s="149" t="str">
        <f>IF(AO37="","",VLOOKUP(AO37,'【記載例】シフト記号表（勤務時間帯）'!$C$5:$U$36,19,FALSE))</f>
        <v>-</v>
      </c>
      <c r="AP39" s="149">
        <f>IF(AP37="","",VLOOKUP(AP37,'【記載例】シフト記号表（勤務時間帯）'!$C$5:$U$36,19,FALSE))</f>
        <v>7.0000000000000089</v>
      </c>
      <c r="AQ39" s="150" t="str">
        <f>IF(AQ37="","",VLOOKUP(AQ37,'【記載例】シフト記号表（勤務時間帯）'!$C$5:$U$36,19,FALSE))</f>
        <v/>
      </c>
      <c r="AR39" s="148" t="str">
        <f>IF(AR37="","",VLOOKUP(AR37,'【記載例】シフト記号表（勤務時間帯）'!$C$5:$U$36,19,FALSE))</f>
        <v/>
      </c>
      <c r="AS39" s="149">
        <f>IF(AS37="","",VLOOKUP(AS37,'【記載例】シフト記号表（勤務時間帯）'!$C$5:$U$36,19,FALSE))</f>
        <v>7.0000000000000089</v>
      </c>
      <c r="AT39" s="149">
        <f>IF(AT37="","",VLOOKUP(AT37,'【記載例】シフト記号表（勤務時間帯）'!$C$5:$U$36,19,FALSE))</f>
        <v>7.0000000000000089</v>
      </c>
      <c r="AU39" s="149" t="str">
        <f>IF(AU37="","",VLOOKUP(AU37,'【記載例】シフト記号表（勤務時間帯）'!$C$5:$U$36,19,FALSE))</f>
        <v>-</v>
      </c>
      <c r="AV39" s="149" t="str">
        <f>IF(AV37="","",VLOOKUP(AV37,'【記載例】シフト記号表（勤務時間帯）'!$C$5:$U$36,19,FALSE))</f>
        <v>-</v>
      </c>
      <c r="AW39" s="149">
        <f>IF(AW37="","",VLOOKUP(AW37,'【記載例】シフト記号表（勤務時間帯）'!$C$5:$U$36,19,FALSE))</f>
        <v>7.0000000000000089</v>
      </c>
      <c r="AX39" s="150" t="str">
        <f>IF(AX37="","",VLOOKUP(AX37,'【記載例】シフト記号表（勤務時間帯）'!$C$5:$U$36,19,FALSE))</f>
        <v/>
      </c>
      <c r="AY39" s="148" t="str">
        <f>IF(AY37="","",VLOOKUP(AY37,'【記載例】シフト記号表（勤務時間帯）'!$C$5:$U$36,19,FALSE))</f>
        <v/>
      </c>
      <c r="AZ39" s="149">
        <f>IF(AZ37="","",VLOOKUP(AZ37,'【記載例】シフト記号表（勤務時間帯）'!$C$5:$U$36,19,FALSE))</f>
        <v>7.0000000000000089</v>
      </c>
      <c r="BA39" s="150" t="str">
        <f>IF(BA37="","",VLOOKUP(BA37,'【記載例】シフト記号表（勤務時間帯）'!$C$5:$U$36,19,FALSE))</f>
        <v/>
      </c>
      <c r="BB39" s="332">
        <f>IF($BB$4="計画",SUM(W39:AX39),IF($BB$4="実地指導用",SUM(W39:BA39),""))</f>
        <v>91.000000000000128</v>
      </c>
      <c r="BC39" s="333"/>
      <c r="BD39" s="334">
        <f>IF($BB$4="計画",BB39/4,IF($BB$4="実地指導用",【記載例】通所介護!BB39/(【記載例】通所介護!$BC$8/7),""))</f>
        <v>21.233333333333363</v>
      </c>
      <c r="BE39" s="335"/>
      <c r="BF39" s="364"/>
      <c r="BG39" s="365"/>
      <c r="BH39" s="366"/>
    </row>
    <row r="40" spans="2:60" ht="20.25" customHeight="1" x14ac:dyDescent="0.4">
      <c r="B40" s="292">
        <f>B37+1</f>
        <v>7</v>
      </c>
      <c r="C40" s="373"/>
      <c r="D40" s="374"/>
      <c r="E40" s="375"/>
      <c r="F40" s="209"/>
      <c r="G40" s="376" t="s">
        <v>182</v>
      </c>
      <c r="H40" s="379" t="s">
        <v>132</v>
      </c>
      <c r="I40" s="380"/>
      <c r="J40" s="380"/>
      <c r="K40" s="381"/>
      <c r="L40" s="351" t="s">
        <v>192</v>
      </c>
      <c r="M40" s="383"/>
      <c r="N40" s="383"/>
      <c r="O40" s="352"/>
      <c r="P40" s="345">
        <v>44206</v>
      </c>
      <c r="Q40" s="346"/>
      <c r="R40" s="351" t="s">
        <v>244</v>
      </c>
      <c r="S40" s="352"/>
      <c r="T40" s="310" t="s">
        <v>49</v>
      </c>
      <c r="U40" s="311"/>
      <c r="V40" s="312"/>
      <c r="W40" s="213"/>
      <c r="X40" s="214" t="s">
        <v>91</v>
      </c>
      <c r="Y40" s="214"/>
      <c r="Z40" s="214"/>
      <c r="AA40" s="214" t="s">
        <v>91</v>
      </c>
      <c r="AB40" s="214"/>
      <c r="AC40" s="215" t="s">
        <v>33</v>
      </c>
      <c r="AD40" s="213"/>
      <c r="AE40" s="214" t="s">
        <v>91</v>
      </c>
      <c r="AF40" s="214"/>
      <c r="AG40" s="214"/>
      <c r="AH40" s="214" t="s">
        <v>91</v>
      </c>
      <c r="AI40" s="214"/>
      <c r="AJ40" s="215" t="s">
        <v>33</v>
      </c>
      <c r="AK40" s="213"/>
      <c r="AL40" s="214" t="s">
        <v>91</v>
      </c>
      <c r="AM40" s="214"/>
      <c r="AN40" s="214"/>
      <c r="AO40" s="214" t="s">
        <v>91</v>
      </c>
      <c r="AP40" s="214"/>
      <c r="AQ40" s="215" t="s">
        <v>33</v>
      </c>
      <c r="AR40" s="213"/>
      <c r="AS40" s="214" t="s">
        <v>91</v>
      </c>
      <c r="AT40" s="214"/>
      <c r="AU40" s="214"/>
      <c r="AV40" s="214" t="s">
        <v>91</v>
      </c>
      <c r="AW40" s="214"/>
      <c r="AX40" s="215" t="s">
        <v>33</v>
      </c>
      <c r="AY40" s="213"/>
      <c r="AZ40" s="214" t="s">
        <v>91</v>
      </c>
      <c r="BA40" s="215"/>
      <c r="BB40" s="336"/>
      <c r="BC40" s="337"/>
      <c r="BD40" s="338"/>
      <c r="BE40" s="339"/>
      <c r="BF40" s="358" t="s">
        <v>200</v>
      </c>
      <c r="BG40" s="359"/>
      <c r="BH40" s="360"/>
    </row>
    <row r="41" spans="2:60" ht="20.25" customHeight="1" x14ac:dyDescent="0.4">
      <c r="B41" s="292"/>
      <c r="C41" s="367" t="s">
        <v>75</v>
      </c>
      <c r="D41" s="368"/>
      <c r="E41" s="369"/>
      <c r="F41" s="207"/>
      <c r="G41" s="377"/>
      <c r="H41" s="382"/>
      <c r="I41" s="380"/>
      <c r="J41" s="380"/>
      <c r="K41" s="381"/>
      <c r="L41" s="353"/>
      <c r="M41" s="384"/>
      <c r="N41" s="384"/>
      <c r="O41" s="354"/>
      <c r="P41" s="347"/>
      <c r="Q41" s="348"/>
      <c r="R41" s="353"/>
      <c r="S41" s="354"/>
      <c r="T41" s="319" t="s">
        <v>15</v>
      </c>
      <c r="U41" s="320"/>
      <c r="V41" s="321"/>
      <c r="W41" s="145" t="str">
        <f>IF(W40="","",VLOOKUP(W40,'【記載例】シフト記号表（勤務時間帯）'!$C$5:$K$36,9,FALSE))</f>
        <v/>
      </c>
      <c r="X41" s="146" t="str">
        <f>IF(X40="","",VLOOKUP(X40,'【記載例】シフト記号表（勤務時間帯）'!$C$5:$K$36,9,FALSE))</f>
        <v>-</v>
      </c>
      <c r="Y41" s="146" t="str">
        <f>IF(Y40="","",VLOOKUP(Y40,'【記載例】シフト記号表（勤務時間帯）'!$C$5:$K$36,9,FALSE))</f>
        <v/>
      </c>
      <c r="Z41" s="146" t="str">
        <f>IF(Z40="","",VLOOKUP(Z40,'【記載例】シフト記号表（勤務時間帯）'!$C$5:$K$36,9,FALSE))</f>
        <v/>
      </c>
      <c r="AA41" s="146" t="str">
        <f>IF(AA40="","",VLOOKUP(AA40,'【記載例】シフト記号表（勤務時間帯）'!$C$5:$K$36,9,FALSE))</f>
        <v>-</v>
      </c>
      <c r="AB41" s="146" t="str">
        <f>IF(AB40="","",VLOOKUP(AB40,'【記載例】シフト記号表（勤務時間帯）'!$C$5:$K$36,9,FALSE))</f>
        <v/>
      </c>
      <c r="AC41" s="147">
        <f>IF(AC40="","",VLOOKUP(AC40,'【記載例】シフト記号表（勤務時間帯）'!$C$5:$K$36,9,FALSE))</f>
        <v>8</v>
      </c>
      <c r="AD41" s="145" t="str">
        <f>IF(AD40="","",VLOOKUP(AD40,'【記載例】シフト記号表（勤務時間帯）'!$C$5:$K$36,9,FALSE))</f>
        <v/>
      </c>
      <c r="AE41" s="146" t="str">
        <f>IF(AE40="","",VLOOKUP(AE40,'【記載例】シフト記号表（勤務時間帯）'!$C$5:$K$36,9,FALSE))</f>
        <v>-</v>
      </c>
      <c r="AF41" s="146" t="str">
        <f>IF(AF40="","",VLOOKUP(AF40,'【記載例】シフト記号表（勤務時間帯）'!$C$5:$K$36,9,FALSE))</f>
        <v/>
      </c>
      <c r="AG41" s="146" t="str">
        <f>IF(AG40="","",VLOOKUP(AG40,'【記載例】シフト記号表（勤務時間帯）'!$C$5:$K$36,9,FALSE))</f>
        <v/>
      </c>
      <c r="AH41" s="146" t="str">
        <f>IF(AH40="","",VLOOKUP(AH40,'【記載例】シフト記号表（勤務時間帯）'!$C$5:$K$36,9,FALSE))</f>
        <v>-</v>
      </c>
      <c r="AI41" s="146" t="str">
        <f>IF(AI40="","",VLOOKUP(AI40,'【記載例】シフト記号表（勤務時間帯）'!$C$5:$K$36,9,FALSE))</f>
        <v/>
      </c>
      <c r="AJ41" s="147">
        <f>IF(AJ40="","",VLOOKUP(AJ40,'【記載例】シフト記号表（勤務時間帯）'!$C$5:$K$36,9,FALSE))</f>
        <v>8</v>
      </c>
      <c r="AK41" s="145" t="str">
        <f>IF(AK40="","",VLOOKUP(AK40,'【記載例】シフト記号表（勤務時間帯）'!$C$5:$K$36,9,FALSE))</f>
        <v/>
      </c>
      <c r="AL41" s="146" t="str">
        <f>IF(AL40="","",VLOOKUP(AL40,'【記載例】シフト記号表（勤務時間帯）'!$C$5:$K$36,9,FALSE))</f>
        <v>-</v>
      </c>
      <c r="AM41" s="146" t="str">
        <f>IF(AM40="","",VLOOKUP(AM40,'【記載例】シフト記号表（勤務時間帯）'!$C$5:$K$36,9,FALSE))</f>
        <v/>
      </c>
      <c r="AN41" s="146" t="str">
        <f>IF(AN40="","",VLOOKUP(AN40,'【記載例】シフト記号表（勤務時間帯）'!$C$5:$K$36,9,FALSE))</f>
        <v/>
      </c>
      <c r="AO41" s="146" t="str">
        <f>IF(AO40="","",VLOOKUP(AO40,'【記載例】シフト記号表（勤務時間帯）'!$C$5:$K$36,9,FALSE))</f>
        <v>-</v>
      </c>
      <c r="AP41" s="146" t="str">
        <f>IF(AP40="","",VLOOKUP(AP40,'【記載例】シフト記号表（勤務時間帯）'!$C$5:$K$36,9,FALSE))</f>
        <v/>
      </c>
      <c r="AQ41" s="147">
        <f>IF(AQ40="","",VLOOKUP(AQ40,'【記載例】シフト記号表（勤務時間帯）'!$C$5:$K$36,9,FALSE))</f>
        <v>8</v>
      </c>
      <c r="AR41" s="145" t="str">
        <f>IF(AR40="","",VLOOKUP(AR40,'【記載例】シフト記号表（勤務時間帯）'!$C$5:$K$36,9,FALSE))</f>
        <v/>
      </c>
      <c r="AS41" s="146" t="str">
        <f>IF(AS40="","",VLOOKUP(AS40,'【記載例】シフト記号表（勤務時間帯）'!$C$5:$K$36,9,FALSE))</f>
        <v>-</v>
      </c>
      <c r="AT41" s="146" t="str">
        <f>IF(AT40="","",VLOOKUP(AT40,'【記載例】シフト記号表（勤務時間帯）'!$C$5:$K$36,9,FALSE))</f>
        <v/>
      </c>
      <c r="AU41" s="146" t="str">
        <f>IF(AU40="","",VLOOKUP(AU40,'【記載例】シフト記号表（勤務時間帯）'!$C$5:$K$36,9,FALSE))</f>
        <v/>
      </c>
      <c r="AV41" s="146" t="str">
        <f>IF(AV40="","",VLOOKUP(AV40,'【記載例】シフト記号表（勤務時間帯）'!$C$5:$K$36,9,FALSE))</f>
        <v>-</v>
      </c>
      <c r="AW41" s="146" t="str">
        <f>IF(AW40="","",VLOOKUP(AW40,'【記載例】シフト記号表（勤務時間帯）'!$C$5:$K$36,9,FALSE))</f>
        <v/>
      </c>
      <c r="AX41" s="147">
        <f>IF(AX40="","",VLOOKUP(AX40,'【記載例】シフト記号表（勤務時間帯）'!$C$5:$K$36,9,FALSE))</f>
        <v>8</v>
      </c>
      <c r="AY41" s="145" t="str">
        <f>IF(AY40="","",VLOOKUP(AY40,'【記載例】シフト記号表（勤務時間帯）'!$C$5:$K$36,9,FALSE))</f>
        <v/>
      </c>
      <c r="AZ41" s="146" t="str">
        <f>IF(AZ40="","",VLOOKUP(AZ40,'【記載例】シフト記号表（勤務時間帯）'!$C$5:$K$36,9,FALSE))</f>
        <v>-</v>
      </c>
      <c r="BA41" s="147" t="str">
        <f>IF(BA40="","",VLOOKUP(BA40,'【記載例】シフト記号表（勤務時間帯）'!$C$5:$K$36,9,FALSE))</f>
        <v/>
      </c>
      <c r="BB41" s="322">
        <f>IF($BB$4="計画",SUM(W41:AX41),IF($BB$4="実地指導用",SUM(W41:BA41),""))</f>
        <v>32</v>
      </c>
      <c r="BC41" s="323"/>
      <c r="BD41" s="324">
        <f>IF($BB$4="計画",BB41/4,IF($BB$4="実地指導用",【記載例】通所介護!BB41/(【記載例】通所介護!$BC$8/7),""))</f>
        <v>7.4666666666666668</v>
      </c>
      <c r="BE41" s="325"/>
      <c r="BF41" s="361"/>
      <c r="BG41" s="362"/>
      <c r="BH41" s="363"/>
    </row>
    <row r="42" spans="2:60" ht="20.25" customHeight="1" x14ac:dyDescent="0.4">
      <c r="B42" s="292"/>
      <c r="C42" s="370"/>
      <c r="D42" s="371"/>
      <c r="E42" s="372"/>
      <c r="F42" s="207" t="str">
        <f>C41</f>
        <v>介護職員</v>
      </c>
      <c r="G42" s="378"/>
      <c r="H42" s="382"/>
      <c r="I42" s="380"/>
      <c r="J42" s="380"/>
      <c r="K42" s="381"/>
      <c r="L42" s="355"/>
      <c r="M42" s="385"/>
      <c r="N42" s="385"/>
      <c r="O42" s="356"/>
      <c r="P42" s="349"/>
      <c r="Q42" s="350"/>
      <c r="R42" s="355"/>
      <c r="S42" s="356"/>
      <c r="T42" s="329" t="s">
        <v>50</v>
      </c>
      <c r="U42" s="330"/>
      <c r="V42" s="331"/>
      <c r="W42" s="148" t="str">
        <f>IF(W40="","",VLOOKUP(W40,'【記載例】シフト記号表（勤務時間帯）'!$C$5:$U$36,19,FALSE))</f>
        <v/>
      </c>
      <c r="X42" s="149" t="str">
        <f>IF(X40="","",VLOOKUP(X40,'【記載例】シフト記号表（勤務時間帯）'!$C$5:$U$36,19,FALSE))</f>
        <v>-</v>
      </c>
      <c r="Y42" s="149" t="str">
        <f>IF(Y40="","",VLOOKUP(Y40,'【記載例】シフト記号表（勤務時間帯）'!$C$5:$U$36,19,FALSE))</f>
        <v/>
      </c>
      <c r="Z42" s="149" t="str">
        <f>IF(Z40="","",VLOOKUP(Z40,'【記載例】シフト記号表（勤務時間帯）'!$C$5:$U$36,19,FALSE))</f>
        <v/>
      </c>
      <c r="AA42" s="149" t="str">
        <f>IF(AA40="","",VLOOKUP(AA40,'【記載例】シフト記号表（勤務時間帯）'!$C$5:$U$36,19,FALSE))</f>
        <v>-</v>
      </c>
      <c r="AB42" s="149" t="str">
        <f>IF(AB40="","",VLOOKUP(AB40,'【記載例】シフト記号表（勤務時間帯）'!$C$5:$U$36,19,FALSE))</f>
        <v/>
      </c>
      <c r="AC42" s="150">
        <f>IF(AC40="","",VLOOKUP(AC40,'【記載例】シフト記号表（勤務時間帯）'!$C$5:$U$36,19,FALSE))</f>
        <v>7.0000000000000089</v>
      </c>
      <c r="AD42" s="148" t="str">
        <f>IF(AD40="","",VLOOKUP(AD40,'【記載例】シフト記号表（勤務時間帯）'!$C$5:$U$36,19,FALSE))</f>
        <v/>
      </c>
      <c r="AE42" s="149" t="str">
        <f>IF(AE40="","",VLOOKUP(AE40,'【記載例】シフト記号表（勤務時間帯）'!$C$5:$U$36,19,FALSE))</f>
        <v>-</v>
      </c>
      <c r="AF42" s="149" t="str">
        <f>IF(AF40="","",VLOOKUP(AF40,'【記載例】シフト記号表（勤務時間帯）'!$C$5:$U$36,19,FALSE))</f>
        <v/>
      </c>
      <c r="AG42" s="149" t="str">
        <f>IF(AG40="","",VLOOKUP(AG40,'【記載例】シフト記号表（勤務時間帯）'!$C$5:$U$36,19,FALSE))</f>
        <v/>
      </c>
      <c r="AH42" s="149" t="str">
        <f>IF(AH40="","",VLOOKUP(AH40,'【記載例】シフト記号表（勤務時間帯）'!$C$5:$U$36,19,FALSE))</f>
        <v>-</v>
      </c>
      <c r="AI42" s="149" t="str">
        <f>IF(AI40="","",VLOOKUP(AI40,'【記載例】シフト記号表（勤務時間帯）'!$C$5:$U$36,19,FALSE))</f>
        <v/>
      </c>
      <c r="AJ42" s="150">
        <f>IF(AJ40="","",VLOOKUP(AJ40,'【記載例】シフト記号表（勤務時間帯）'!$C$5:$U$36,19,FALSE))</f>
        <v>7.0000000000000089</v>
      </c>
      <c r="AK42" s="148" t="str">
        <f>IF(AK40="","",VLOOKUP(AK40,'【記載例】シフト記号表（勤務時間帯）'!$C$5:$U$36,19,FALSE))</f>
        <v/>
      </c>
      <c r="AL42" s="149" t="str">
        <f>IF(AL40="","",VLOOKUP(AL40,'【記載例】シフト記号表（勤務時間帯）'!$C$5:$U$36,19,FALSE))</f>
        <v>-</v>
      </c>
      <c r="AM42" s="149" t="str">
        <f>IF(AM40="","",VLOOKUP(AM40,'【記載例】シフト記号表（勤務時間帯）'!$C$5:$U$36,19,FALSE))</f>
        <v/>
      </c>
      <c r="AN42" s="149" t="str">
        <f>IF(AN40="","",VLOOKUP(AN40,'【記載例】シフト記号表（勤務時間帯）'!$C$5:$U$36,19,FALSE))</f>
        <v/>
      </c>
      <c r="AO42" s="149" t="str">
        <f>IF(AO40="","",VLOOKUP(AO40,'【記載例】シフト記号表（勤務時間帯）'!$C$5:$U$36,19,FALSE))</f>
        <v>-</v>
      </c>
      <c r="AP42" s="149" t="str">
        <f>IF(AP40="","",VLOOKUP(AP40,'【記載例】シフト記号表（勤務時間帯）'!$C$5:$U$36,19,FALSE))</f>
        <v/>
      </c>
      <c r="AQ42" s="150">
        <f>IF(AQ40="","",VLOOKUP(AQ40,'【記載例】シフト記号表（勤務時間帯）'!$C$5:$U$36,19,FALSE))</f>
        <v>7.0000000000000089</v>
      </c>
      <c r="AR42" s="148" t="str">
        <f>IF(AR40="","",VLOOKUP(AR40,'【記載例】シフト記号表（勤務時間帯）'!$C$5:$U$36,19,FALSE))</f>
        <v/>
      </c>
      <c r="AS42" s="149" t="str">
        <f>IF(AS40="","",VLOOKUP(AS40,'【記載例】シフト記号表（勤務時間帯）'!$C$5:$U$36,19,FALSE))</f>
        <v>-</v>
      </c>
      <c r="AT42" s="149" t="str">
        <f>IF(AT40="","",VLOOKUP(AT40,'【記載例】シフト記号表（勤務時間帯）'!$C$5:$U$36,19,FALSE))</f>
        <v/>
      </c>
      <c r="AU42" s="149" t="str">
        <f>IF(AU40="","",VLOOKUP(AU40,'【記載例】シフト記号表（勤務時間帯）'!$C$5:$U$36,19,FALSE))</f>
        <v/>
      </c>
      <c r="AV42" s="149" t="str">
        <f>IF(AV40="","",VLOOKUP(AV40,'【記載例】シフト記号表（勤務時間帯）'!$C$5:$U$36,19,FALSE))</f>
        <v>-</v>
      </c>
      <c r="AW42" s="149" t="str">
        <f>IF(AW40="","",VLOOKUP(AW40,'【記載例】シフト記号表（勤務時間帯）'!$C$5:$U$36,19,FALSE))</f>
        <v/>
      </c>
      <c r="AX42" s="150">
        <f>IF(AX40="","",VLOOKUP(AX40,'【記載例】シフト記号表（勤務時間帯）'!$C$5:$U$36,19,FALSE))</f>
        <v>7.0000000000000089</v>
      </c>
      <c r="AY42" s="148" t="str">
        <f>IF(AY40="","",VLOOKUP(AY40,'【記載例】シフト記号表（勤務時間帯）'!$C$5:$U$36,19,FALSE))</f>
        <v/>
      </c>
      <c r="AZ42" s="149" t="str">
        <f>IF(AZ40="","",VLOOKUP(AZ40,'【記載例】シフト記号表（勤務時間帯）'!$C$5:$U$36,19,FALSE))</f>
        <v>-</v>
      </c>
      <c r="BA42" s="150" t="str">
        <f>IF(BA40="","",VLOOKUP(BA40,'【記載例】シフト記号表（勤務時間帯）'!$C$5:$U$36,19,FALSE))</f>
        <v/>
      </c>
      <c r="BB42" s="332">
        <f>IF($BB$4="計画",SUM(W42:AX42),IF($BB$4="実地指導用",SUM(W42:BA42),""))</f>
        <v>28.000000000000036</v>
      </c>
      <c r="BC42" s="333"/>
      <c r="BD42" s="334">
        <f>IF($BB$4="計画",BB42/4,IF($BB$4="実地指導用",【記載例】通所介護!BB42/(【記載例】通所介護!$BC$8/7),""))</f>
        <v>6.5333333333333421</v>
      </c>
      <c r="BE42" s="335"/>
      <c r="BF42" s="364"/>
      <c r="BG42" s="365"/>
      <c r="BH42" s="366"/>
    </row>
    <row r="43" spans="2:60" ht="20.25" customHeight="1" x14ac:dyDescent="0.4">
      <c r="B43" s="292">
        <f>B40+1</f>
        <v>8</v>
      </c>
      <c r="C43" s="373"/>
      <c r="D43" s="374"/>
      <c r="E43" s="375"/>
      <c r="F43" s="209"/>
      <c r="G43" s="376" t="s">
        <v>183</v>
      </c>
      <c r="H43" s="379" t="s">
        <v>32</v>
      </c>
      <c r="I43" s="380"/>
      <c r="J43" s="380"/>
      <c r="K43" s="381"/>
      <c r="L43" s="351" t="s">
        <v>194</v>
      </c>
      <c r="M43" s="383"/>
      <c r="N43" s="383"/>
      <c r="O43" s="352"/>
      <c r="P43" s="345">
        <v>44206</v>
      </c>
      <c r="Q43" s="346"/>
      <c r="R43" s="351" t="s">
        <v>244</v>
      </c>
      <c r="S43" s="352"/>
      <c r="T43" s="310" t="s">
        <v>49</v>
      </c>
      <c r="U43" s="311"/>
      <c r="V43" s="312"/>
      <c r="W43" s="213" t="s">
        <v>33</v>
      </c>
      <c r="X43" s="214" t="s">
        <v>91</v>
      </c>
      <c r="Y43" s="214" t="s">
        <v>33</v>
      </c>
      <c r="Z43" s="214" t="s">
        <v>33</v>
      </c>
      <c r="AA43" s="214" t="s">
        <v>33</v>
      </c>
      <c r="AB43" s="214" t="s">
        <v>91</v>
      </c>
      <c r="AC43" s="215" t="s">
        <v>33</v>
      </c>
      <c r="AD43" s="213" t="s">
        <v>33</v>
      </c>
      <c r="AE43" s="214" t="s">
        <v>91</v>
      </c>
      <c r="AF43" s="214" t="s">
        <v>33</v>
      </c>
      <c r="AG43" s="214" t="s">
        <v>33</v>
      </c>
      <c r="AH43" s="214" t="s">
        <v>33</v>
      </c>
      <c r="AI43" s="214" t="s">
        <v>91</v>
      </c>
      <c r="AJ43" s="215" t="s">
        <v>33</v>
      </c>
      <c r="AK43" s="213" t="s">
        <v>33</v>
      </c>
      <c r="AL43" s="214" t="s">
        <v>91</v>
      </c>
      <c r="AM43" s="214" t="s">
        <v>33</v>
      </c>
      <c r="AN43" s="214" t="s">
        <v>33</v>
      </c>
      <c r="AO43" s="214" t="s">
        <v>33</v>
      </c>
      <c r="AP43" s="214" t="s">
        <v>91</v>
      </c>
      <c r="AQ43" s="215" t="s">
        <v>33</v>
      </c>
      <c r="AR43" s="213" t="s">
        <v>33</v>
      </c>
      <c r="AS43" s="214" t="s">
        <v>91</v>
      </c>
      <c r="AT43" s="214" t="s">
        <v>33</v>
      </c>
      <c r="AU43" s="214" t="s">
        <v>33</v>
      </c>
      <c r="AV43" s="214" t="s">
        <v>33</v>
      </c>
      <c r="AW43" s="214" t="s">
        <v>91</v>
      </c>
      <c r="AX43" s="215" t="s">
        <v>33</v>
      </c>
      <c r="AY43" s="213" t="s">
        <v>155</v>
      </c>
      <c r="AZ43" s="214" t="s">
        <v>155</v>
      </c>
      <c r="BA43" s="215"/>
      <c r="BB43" s="336"/>
      <c r="BC43" s="337"/>
      <c r="BD43" s="338"/>
      <c r="BE43" s="339"/>
      <c r="BF43" s="386"/>
      <c r="BG43" s="387"/>
      <c r="BH43" s="388"/>
    </row>
    <row r="44" spans="2:60" ht="20.25" customHeight="1" x14ac:dyDescent="0.4">
      <c r="B44" s="292"/>
      <c r="C44" s="367" t="s">
        <v>75</v>
      </c>
      <c r="D44" s="368"/>
      <c r="E44" s="369"/>
      <c r="F44" s="207"/>
      <c r="G44" s="377"/>
      <c r="H44" s="382"/>
      <c r="I44" s="380"/>
      <c r="J44" s="380"/>
      <c r="K44" s="381"/>
      <c r="L44" s="353"/>
      <c r="M44" s="384"/>
      <c r="N44" s="384"/>
      <c r="O44" s="354"/>
      <c r="P44" s="347"/>
      <c r="Q44" s="348"/>
      <c r="R44" s="353"/>
      <c r="S44" s="354"/>
      <c r="T44" s="319" t="s">
        <v>15</v>
      </c>
      <c r="U44" s="320"/>
      <c r="V44" s="321"/>
      <c r="W44" s="145">
        <f>IF(W43="","",VLOOKUP(W43,'【記載例】シフト記号表（勤務時間帯）'!$C$5:$K$36,9,FALSE))</f>
        <v>8</v>
      </c>
      <c r="X44" s="146" t="str">
        <f>IF(X43="","",VLOOKUP(X43,'【記載例】シフト記号表（勤務時間帯）'!$C$5:$K$36,9,FALSE))</f>
        <v>-</v>
      </c>
      <c r="Y44" s="146">
        <f>IF(Y43="","",VLOOKUP(Y43,'【記載例】シフト記号表（勤務時間帯）'!$C$5:$K$36,9,FALSE))</f>
        <v>8</v>
      </c>
      <c r="Z44" s="146">
        <f>IF(Z43="","",VLOOKUP(Z43,'【記載例】シフト記号表（勤務時間帯）'!$C$5:$K$36,9,FALSE))</f>
        <v>8</v>
      </c>
      <c r="AA44" s="146">
        <f>IF(AA43="","",VLOOKUP(AA43,'【記載例】シフト記号表（勤務時間帯）'!$C$5:$K$36,9,FALSE))</f>
        <v>8</v>
      </c>
      <c r="AB44" s="146" t="str">
        <f>IF(AB43="","",VLOOKUP(AB43,'【記載例】シフト記号表（勤務時間帯）'!$C$5:$K$36,9,FALSE))</f>
        <v>-</v>
      </c>
      <c r="AC44" s="147">
        <f>IF(AC43="","",VLOOKUP(AC43,'【記載例】シフト記号表（勤務時間帯）'!$C$5:$K$36,9,FALSE))</f>
        <v>8</v>
      </c>
      <c r="AD44" s="145">
        <f>IF(AD43="","",VLOOKUP(AD43,'【記載例】シフト記号表（勤務時間帯）'!$C$5:$K$36,9,FALSE))</f>
        <v>8</v>
      </c>
      <c r="AE44" s="146" t="str">
        <f>IF(AE43="","",VLOOKUP(AE43,'【記載例】シフト記号表（勤務時間帯）'!$C$5:$K$36,9,FALSE))</f>
        <v>-</v>
      </c>
      <c r="AF44" s="146">
        <f>IF(AF43="","",VLOOKUP(AF43,'【記載例】シフト記号表（勤務時間帯）'!$C$5:$K$36,9,FALSE))</f>
        <v>8</v>
      </c>
      <c r="AG44" s="146">
        <f>IF(AG43="","",VLOOKUP(AG43,'【記載例】シフト記号表（勤務時間帯）'!$C$5:$K$36,9,FALSE))</f>
        <v>8</v>
      </c>
      <c r="AH44" s="146">
        <f>IF(AH43="","",VLOOKUP(AH43,'【記載例】シフト記号表（勤務時間帯）'!$C$5:$K$36,9,FALSE))</f>
        <v>8</v>
      </c>
      <c r="AI44" s="146" t="str">
        <f>IF(AI43="","",VLOOKUP(AI43,'【記載例】シフト記号表（勤務時間帯）'!$C$5:$K$36,9,FALSE))</f>
        <v>-</v>
      </c>
      <c r="AJ44" s="147">
        <f>IF(AJ43="","",VLOOKUP(AJ43,'【記載例】シフト記号表（勤務時間帯）'!$C$5:$K$36,9,FALSE))</f>
        <v>8</v>
      </c>
      <c r="AK44" s="145">
        <f>IF(AK43="","",VLOOKUP(AK43,'【記載例】シフト記号表（勤務時間帯）'!$C$5:$K$36,9,FALSE))</f>
        <v>8</v>
      </c>
      <c r="AL44" s="146" t="str">
        <f>IF(AL43="","",VLOOKUP(AL43,'【記載例】シフト記号表（勤務時間帯）'!$C$5:$K$36,9,FALSE))</f>
        <v>-</v>
      </c>
      <c r="AM44" s="146">
        <f>IF(AM43="","",VLOOKUP(AM43,'【記載例】シフト記号表（勤務時間帯）'!$C$5:$K$36,9,FALSE))</f>
        <v>8</v>
      </c>
      <c r="AN44" s="146">
        <f>IF(AN43="","",VLOOKUP(AN43,'【記載例】シフト記号表（勤務時間帯）'!$C$5:$K$36,9,FALSE))</f>
        <v>8</v>
      </c>
      <c r="AO44" s="146">
        <f>IF(AO43="","",VLOOKUP(AO43,'【記載例】シフト記号表（勤務時間帯）'!$C$5:$K$36,9,FALSE))</f>
        <v>8</v>
      </c>
      <c r="AP44" s="146" t="str">
        <f>IF(AP43="","",VLOOKUP(AP43,'【記載例】シフト記号表（勤務時間帯）'!$C$5:$K$36,9,FALSE))</f>
        <v>-</v>
      </c>
      <c r="AQ44" s="147">
        <f>IF(AQ43="","",VLOOKUP(AQ43,'【記載例】シフト記号表（勤務時間帯）'!$C$5:$K$36,9,FALSE))</f>
        <v>8</v>
      </c>
      <c r="AR44" s="145">
        <f>IF(AR43="","",VLOOKUP(AR43,'【記載例】シフト記号表（勤務時間帯）'!$C$5:$K$36,9,FALSE))</f>
        <v>8</v>
      </c>
      <c r="AS44" s="146" t="str">
        <f>IF(AS43="","",VLOOKUP(AS43,'【記載例】シフト記号表（勤務時間帯）'!$C$5:$K$36,9,FALSE))</f>
        <v>-</v>
      </c>
      <c r="AT44" s="146">
        <f>IF(AT43="","",VLOOKUP(AT43,'【記載例】シフト記号表（勤務時間帯）'!$C$5:$K$36,9,FALSE))</f>
        <v>8</v>
      </c>
      <c r="AU44" s="146">
        <f>IF(AU43="","",VLOOKUP(AU43,'【記載例】シフト記号表（勤務時間帯）'!$C$5:$K$36,9,FALSE))</f>
        <v>8</v>
      </c>
      <c r="AV44" s="146">
        <f>IF(AV43="","",VLOOKUP(AV43,'【記載例】シフト記号表（勤務時間帯）'!$C$5:$K$36,9,FALSE))</f>
        <v>8</v>
      </c>
      <c r="AW44" s="146" t="str">
        <f>IF(AW43="","",VLOOKUP(AW43,'【記載例】シフト記号表（勤務時間帯）'!$C$5:$K$36,9,FALSE))</f>
        <v>-</v>
      </c>
      <c r="AX44" s="147">
        <f>IF(AX43="","",VLOOKUP(AX43,'【記載例】シフト記号表（勤務時間帯）'!$C$5:$K$36,9,FALSE))</f>
        <v>8</v>
      </c>
      <c r="AY44" s="145">
        <f>IF(AY43="","",VLOOKUP(AY43,'【記載例】シフト記号表（勤務時間帯）'!$C$5:$K$36,9,FALSE))</f>
        <v>8</v>
      </c>
      <c r="AZ44" s="146">
        <f>IF(AZ43="","",VLOOKUP(AZ43,'【記載例】シフト記号表（勤務時間帯）'!$C$5:$K$36,9,FALSE))</f>
        <v>8</v>
      </c>
      <c r="BA44" s="147" t="str">
        <f>IF(BA43="","",VLOOKUP(BA43,'【記載例】シフト記号表（勤務時間帯）'!$C$5:$K$36,9,FALSE))</f>
        <v/>
      </c>
      <c r="BB44" s="322">
        <f>IF($BB$4="計画",SUM(W44:AX44),IF($BB$4="実地指導用",SUM(W44:BA44),""))</f>
        <v>176</v>
      </c>
      <c r="BC44" s="323"/>
      <c r="BD44" s="324">
        <f>IF($BB$4="計画",BB44/4,IF($BB$4="実地指導用",【記載例】通所介護!BB44/(【記載例】通所介護!$BC$8/7),""))</f>
        <v>41.06666666666667</v>
      </c>
      <c r="BE44" s="325"/>
      <c r="BF44" s="389"/>
      <c r="BG44" s="390"/>
      <c r="BH44" s="391"/>
    </row>
    <row r="45" spans="2:60" ht="20.25" customHeight="1" x14ac:dyDescent="0.4">
      <c r="B45" s="292"/>
      <c r="C45" s="370"/>
      <c r="D45" s="371"/>
      <c r="E45" s="372"/>
      <c r="F45" s="207" t="str">
        <f>C44</f>
        <v>介護職員</v>
      </c>
      <c r="G45" s="378"/>
      <c r="H45" s="382"/>
      <c r="I45" s="380"/>
      <c r="J45" s="380"/>
      <c r="K45" s="381"/>
      <c r="L45" s="355"/>
      <c r="M45" s="385"/>
      <c r="N45" s="385"/>
      <c r="O45" s="356"/>
      <c r="P45" s="349"/>
      <c r="Q45" s="350"/>
      <c r="R45" s="355"/>
      <c r="S45" s="356"/>
      <c r="T45" s="329" t="s">
        <v>50</v>
      </c>
      <c r="U45" s="330"/>
      <c r="V45" s="331"/>
      <c r="W45" s="148">
        <f>IF(W43="","",VLOOKUP(W43,'【記載例】シフト記号表（勤務時間帯）'!$C$5:$U$36,19,FALSE))</f>
        <v>7.0000000000000089</v>
      </c>
      <c r="X45" s="149" t="str">
        <f>IF(X43="","",VLOOKUP(X43,'【記載例】シフト記号表（勤務時間帯）'!$C$5:$U$36,19,FALSE))</f>
        <v>-</v>
      </c>
      <c r="Y45" s="149">
        <f>IF(Y43="","",VLOOKUP(Y43,'【記載例】シフト記号表（勤務時間帯）'!$C$5:$U$36,19,FALSE))</f>
        <v>7.0000000000000089</v>
      </c>
      <c r="Z45" s="149">
        <f>IF(Z43="","",VLOOKUP(Z43,'【記載例】シフト記号表（勤務時間帯）'!$C$5:$U$36,19,FALSE))</f>
        <v>7.0000000000000089</v>
      </c>
      <c r="AA45" s="149">
        <f>IF(AA43="","",VLOOKUP(AA43,'【記載例】シフト記号表（勤務時間帯）'!$C$5:$U$36,19,FALSE))</f>
        <v>7.0000000000000089</v>
      </c>
      <c r="AB45" s="149" t="str">
        <f>IF(AB43="","",VLOOKUP(AB43,'【記載例】シフト記号表（勤務時間帯）'!$C$5:$U$36,19,FALSE))</f>
        <v>-</v>
      </c>
      <c r="AC45" s="150">
        <f>IF(AC43="","",VLOOKUP(AC43,'【記載例】シフト記号表（勤務時間帯）'!$C$5:$U$36,19,FALSE))</f>
        <v>7.0000000000000089</v>
      </c>
      <c r="AD45" s="148">
        <f>IF(AD43="","",VLOOKUP(AD43,'【記載例】シフト記号表（勤務時間帯）'!$C$5:$U$36,19,FALSE))</f>
        <v>7.0000000000000089</v>
      </c>
      <c r="AE45" s="149" t="str">
        <f>IF(AE43="","",VLOOKUP(AE43,'【記載例】シフト記号表（勤務時間帯）'!$C$5:$U$36,19,FALSE))</f>
        <v>-</v>
      </c>
      <c r="AF45" s="149">
        <f>IF(AF43="","",VLOOKUP(AF43,'【記載例】シフト記号表（勤務時間帯）'!$C$5:$U$36,19,FALSE))</f>
        <v>7.0000000000000089</v>
      </c>
      <c r="AG45" s="149">
        <f>IF(AG43="","",VLOOKUP(AG43,'【記載例】シフト記号表（勤務時間帯）'!$C$5:$U$36,19,FALSE))</f>
        <v>7.0000000000000089</v>
      </c>
      <c r="AH45" s="149">
        <f>IF(AH43="","",VLOOKUP(AH43,'【記載例】シフト記号表（勤務時間帯）'!$C$5:$U$36,19,FALSE))</f>
        <v>7.0000000000000089</v>
      </c>
      <c r="AI45" s="149" t="str">
        <f>IF(AI43="","",VLOOKUP(AI43,'【記載例】シフト記号表（勤務時間帯）'!$C$5:$U$36,19,FALSE))</f>
        <v>-</v>
      </c>
      <c r="AJ45" s="150">
        <f>IF(AJ43="","",VLOOKUP(AJ43,'【記載例】シフト記号表（勤務時間帯）'!$C$5:$U$36,19,FALSE))</f>
        <v>7.0000000000000089</v>
      </c>
      <c r="AK45" s="148">
        <f>IF(AK43="","",VLOOKUP(AK43,'【記載例】シフト記号表（勤務時間帯）'!$C$5:$U$36,19,FALSE))</f>
        <v>7.0000000000000089</v>
      </c>
      <c r="AL45" s="149" t="str">
        <f>IF(AL43="","",VLOOKUP(AL43,'【記載例】シフト記号表（勤務時間帯）'!$C$5:$U$36,19,FALSE))</f>
        <v>-</v>
      </c>
      <c r="AM45" s="149">
        <f>IF(AM43="","",VLOOKUP(AM43,'【記載例】シフト記号表（勤務時間帯）'!$C$5:$U$36,19,FALSE))</f>
        <v>7.0000000000000089</v>
      </c>
      <c r="AN45" s="149">
        <f>IF(AN43="","",VLOOKUP(AN43,'【記載例】シフト記号表（勤務時間帯）'!$C$5:$U$36,19,FALSE))</f>
        <v>7.0000000000000089</v>
      </c>
      <c r="AO45" s="149">
        <f>IF(AO43="","",VLOOKUP(AO43,'【記載例】シフト記号表（勤務時間帯）'!$C$5:$U$36,19,FALSE))</f>
        <v>7.0000000000000089</v>
      </c>
      <c r="AP45" s="149" t="str">
        <f>IF(AP43="","",VLOOKUP(AP43,'【記載例】シフト記号表（勤務時間帯）'!$C$5:$U$36,19,FALSE))</f>
        <v>-</v>
      </c>
      <c r="AQ45" s="150">
        <f>IF(AQ43="","",VLOOKUP(AQ43,'【記載例】シフト記号表（勤務時間帯）'!$C$5:$U$36,19,FALSE))</f>
        <v>7.0000000000000089</v>
      </c>
      <c r="AR45" s="148">
        <f>IF(AR43="","",VLOOKUP(AR43,'【記載例】シフト記号表（勤務時間帯）'!$C$5:$U$36,19,FALSE))</f>
        <v>7.0000000000000089</v>
      </c>
      <c r="AS45" s="149" t="str">
        <f>IF(AS43="","",VLOOKUP(AS43,'【記載例】シフト記号表（勤務時間帯）'!$C$5:$U$36,19,FALSE))</f>
        <v>-</v>
      </c>
      <c r="AT45" s="149">
        <f>IF(AT43="","",VLOOKUP(AT43,'【記載例】シフト記号表（勤務時間帯）'!$C$5:$U$36,19,FALSE))</f>
        <v>7.0000000000000089</v>
      </c>
      <c r="AU45" s="149">
        <f>IF(AU43="","",VLOOKUP(AU43,'【記載例】シフト記号表（勤務時間帯）'!$C$5:$U$36,19,FALSE))</f>
        <v>7.0000000000000089</v>
      </c>
      <c r="AV45" s="149">
        <f>IF(AV43="","",VLOOKUP(AV43,'【記載例】シフト記号表（勤務時間帯）'!$C$5:$U$36,19,FALSE))</f>
        <v>7.0000000000000089</v>
      </c>
      <c r="AW45" s="149" t="str">
        <f>IF(AW43="","",VLOOKUP(AW43,'【記載例】シフト記号表（勤務時間帯）'!$C$5:$U$36,19,FALSE))</f>
        <v>-</v>
      </c>
      <c r="AX45" s="150">
        <f>IF(AX43="","",VLOOKUP(AX43,'【記載例】シフト記号表（勤務時間帯）'!$C$5:$U$36,19,FALSE))</f>
        <v>7.0000000000000089</v>
      </c>
      <c r="AY45" s="148">
        <f>IF(AY43="","",VLOOKUP(AY43,'【記載例】シフト記号表（勤務時間帯）'!$C$5:$U$36,19,FALSE))</f>
        <v>7.0000000000000089</v>
      </c>
      <c r="AZ45" s="149">
        <f>IF(AZ43="","",VLOOKUP(AZ43,'【記載例】シフト記号表（勤務時間帯）'!$C$5:$U$36,19,FALSE))</f>
        <v>7.0000000000000089</v>
      </c>
      <c r="BA45" s="150" t="str">
        <f>IF(BA43="","",VLOOKUP(BA43,'【記載例】シフト記号表（勤務時間帯）'!$C$5:$U$36,19,FALSE))</f>
        <v/>
      </c>
      <c r="BB45" s="332">
        <f>IF($BB$4="計画",SUM(W45:AX45),IF($BB$4="実地指導用",SUM(W45:BA45),""))</f>
        <v>154.0000000000002</v>
      </c>
      <c r="BC45" s="333"/>
      <c r="BD45" s="334">
        <f>IF($BB$4="計画",BB45/4,IF($BB$4="実地指導用",【記載例】通所介護!BB45/(【記載例】通所介護!$BC$8/7),""))</f>
        <v>35.93333333333338</v>
      </c>
      <c r="BE45" s="335"/>
      <c r="BF45" s="392"/>
      <c r="BG45" s="393"/>
      <c r="BH45" s="394"/>
    </row>
    <row r="46" spans="2:60" ht="20.25" customHeight="1" x14ac:dyDescent="0.4">
      <c r="B46" s="292">
        <f>B43+1</f>
        <v>9</v>
      </c>
      <c r="C46" s="373"/>
      <c r="D46" s="374"/>
      <c r="E46" s="375"/>
      <c r="F46" s="209"/>
      <c r="G46" s="376" t="s">
        <v>183</v>
      </c>
      <c r="H46" s="379" t="s">
        <v>132</v>
      </c>
      <c r="I46" s="380"/>
      <c r="J46" s="380"/>
      <c r="K46" s="381"/>
      <c r="L46" s="351" t="s">
        <v>195</v>
      </c>
      <c r="M46" s="383"/>
      <c r="N46" s="383"/>
      <c r="O46" s="352"/>
      <c r="P46" s="345">
        <v>44206</v>
      </c>
      <c r="Q46" s="346"/>
      <c r="R46" s="351" t="s">
        <v>244</v>
      </c>
      <c r="S46" s="352"/>
      <c r="T46" s="310" t="s">
        <v>49</v>
      </c>
      <c r="U46" s="311"/>
      <c r="V46" s="312"/>
      <c r="W46" s="213" t="s">
        <v>33</v>
      </c>
      <c r="X46" s="214" t="s">
        <v>33</v>
      </c>
      <c r="Y46" s="214" t="s">
        <v>91</v>
      </c>
      <c r="Z46" s="214" t="s">
        <v>33</v>
      </c>
      <c r="AA46" s="214" t="s">
        <v>33</v>
      </c>
      <c r="AB46" s="214" t="s">
        <v>33</v>
      </c>
      <c r="AC46" s="215" t="s">
        <v>91</v>
      </c>
      <c r="AD46" s="213" t="s">
        <v>33</v>
      </c>
      <c r="AE46" s="214" t="s">
        <v>33</v>
      </c>
      <c r="AF46" s="214"/>
      <c r="AG46" s="214" t="s">
        <v>33</v>
      </c>
      <c r="AH46" s="214" t="s">
        <v>33</v>
      </c>
      <c r="AI46" s="214" t="s">
        <v>33</v>
      </c>
      <c r="AJ46" s="215" t="s">
        <v>91</v>
      </c>
      <c r="AK46" s="213" t="s">
        <v>33</v>
      </c>
      <c r="AL46" s="214" t="s">
        <v>33</v>
      </c>
      <c r="AM46" s="214"/>
      <c r="AN46" s="214" t="s">
        <v>33</v>
      </c>
      <c r="AO46" s="214" t="s">
        <v>33</v>
      </c>
      <c r="AP46" s="214" t="s">
        <v>33</v>
      </c>
      <c r="AQ46" s="215" t="s">
        <v>91</v>
      </c>
      <c r="AR46" s="213" t="s">
        <v>33</v>
      </c>
      <c r="AS46" s="214" t="s">
        <v>33</v>
      </c>
      <c r="AT46" s="214"/>
      <c r="AU46" s="214" t="s">
        <v>33</v>
      </c>
      <c r="AV46" s="214" t="s">
        <v>33</v>
      </c>
      <c r="AW46" s="214" t="s">
        <v>33</v>
      </c>
      <c r="AX46" s="215" t="s">
        <v>91</v>
      </c>
      <c r="AY46" s="213"/>
      <c r="AZ46" s="214"/>
      <c r="BA46" s="215"/>
      <c r="BB46" s="336"/>
      <c r="BC46" s="337"/>
      <c r="BD46" s="338"/>
      <c r="BE46" s="339"/>
      <c r="BF46" s="386"/>
      <c r="BG46" s="387"/>
      <c r="BH46" s="388"/>
    </row>
    <row r="47" spans="2:60" ht="20.25" customHeight="1" x14ac:dyDescent="0.4">
      <c r="B47" s="292"/>
      <c r="C47" s="367" t="s">
        <v>75</v>
      </c>
      <c r="D47" s="368"/>
      <c r="E47" s="369"/>
      <c r="F47" s="207"/>
      <c r="G47" s="377"/>
      <c r="H47" s="382"/>
      <c r="I47" s="380"/>
      <c r="J47" s="380"/>
      <c r="K47" s="381"/>
      <c r="L47" s="353"/>
      <c r="M47" s="384"/>
      <c r="N47" s="384"/>
      <c r="O47" s="354"/>
      <c r="P47" s="347"/>
      <c r="Q47" s="348"/>
      <c r="R47" s="353"/>
      <c r="S47" s="354"/>
      <c r="T47" s="319" t="s">
        <v>15</v>
      </c>
      <c r="U47" s="320"/>
      <c r="V47" s="321"/>
      <c r="W47" s="145">
        <f>IF(W46="","",VLOOKUP(W46,'【記載例】シフト記号表（勤務時間帯）'!$C$5:$K$36,9,FALSE))</f>
        <v>8</v>
      </c>
      <c r="X47" s="146">
        <f>IF(X46="","",VLOOKUP(X46,'【記載例】シフト記号表（勤務時間帯）'!$C$5:$K$36,9,FALSE))</f>
        <v>8</v>
      </c>
      <c r="Y47" s="146" t="str">
        <f>IF(Y46="","",VLOOKUP(Y46,'【記載例】シフト記号表（勤務時間帯）'!$C$5:$K$36,9,FALSE))</f>
        <v>-</v>
      </c>
      <c r="Z47" s="146">
        <f>IF(Z46="","",VLOOKUP(Z46,'【記載例】シフト記号表（勤務時間帯）'!$C$5:$K$36,9,FALSE))</f>
        <v>8</v>
      </c>
      <c r="AA47" s="146">
        <f>IF(AA46="","",VLOOKUP(AA46,'【記載例】シフト記号表（勤務時間帯）'!$C$5:$K$36,9,FALSE))</f>
        <v>8</v>
      </c>
      <c r="AB47" s="146">
        <f>IF(AB46="","",VLOOKUP(AB46,'【記載例】シフト記号表（勤務時間帯）'!$C$5:$K$36,9,FALSE))</f>
        <v>8</v>
      </c>
      <c r="AC47" s="147" t="str">
        <f>IF(AC46="","",VLOOKUP(AC46,'【記載例】シフト記号表（勤務時間帯）'!$C$5:$K$36,9,FALSE))</f>
        <v>-</v>
      </c>
      <c r="AD47" s="145">
        <f>IF(AD46="","",VLOOKUP(AD46,'【記載例】シフト記号表（勤務時間帯）'!$C$5:$K$36,9,FALSE))</f>
        <v>8</v>
      </c>
      <c r="AE47" s="146">
        <f>IF(AE46="","",VLOOKUP(AE46,'【記載例】シフト記号表（勤務時間帯）'!$C$5:$K$36,9,FALSE))</f>
        <v>8</v>
      </c>
      <c r="AF47" s="146" t="str">
        <f>IF(AF46="","",VLOOKUP(AF46,'【記載例】シフト記号表（勤務時間帯）'!$C$5:$K$36,9,FALSE))</f>
        <v/>
      </c>
      <c r="AG47" s="146">
        <f>IF(AG46="","",VLOOKUP(AG46,'【記載例】シフト記号表（勤務時間帯）'!$C$5:$K$36,9,FALSE))</f>
        <v>8</v>
      </c>
      <c r="AH47" s="146">
        <f>IF(AH46="","",VLOOKUP(AH46,'【記載例】シフト記号表（勤務時間帯）'!$C$5:$K$36,9,FALSE))</f>
        <v>8</v>
      </c>
      <c r="AI47" s="146">
        <f>IF(AI46="","",VLOOKUP(AI46,'【記載例】シフト記号表（勤務時間帯）'!$C$5:$K$36,9,FALSE))</f>
        <v>8</v>
      </c>
      <c r="AJ47" s="147" t="str">
        <f>IF(AJ46="","",VLOOKUP(AJ46,'【記載例】シフト記号表（勤務時間帯）'!$C$5:$K$36,9,FALSE))</f>
        <v>-</v>
      </c>
      <c r="AK47" s="145">
        <f>IF(AK46="","",VLOOKUP(AK46,'【記載例】シフト記号表（勤務時間帯）'!$C$5:$K$36,9,FALSE))</f>
        <v>8</v>
      </c>
      <c r="AL47" s="146">
        <f>IF(AL46="","",VLOOKUP(AL46,'【記載例】シフト記号表（勤務時間帯）'!$C$5:$K$36,9,FALSE))</f>
        <v>8</v>
      </c>
      <c r="AM47" s="146" t="str">
        <f>IF(AM46="","",VLOOKUP(AM46,'【記載例】シフト記号表（勤務時間帯）'!$C$5:$K$36,9,FALSE))</f>
        <v/>
      </c>
      <c r="AN47" s="146">
        <f>IF(AN46="","",VLOOKUP(AN46,'【記載例】シフト記号表（勤務時間帯）'!$C$5:$K$36,9,FALSE))</f>
        <v>8</v>
      </c>
      <c r="AO47" s="146">
        <f>IF(AO46="","",VLOOKUP(AO46,'【記載例】シフト記号表（勤務時間帯）'!$C$5:$K$36,9,FALSE))</f>
        <v>8</v>
      </c>
      <c r="AP47" s="146">
        <f>IF(AP46="","",VLOOKUP(AP46,'【記載例】シフト記号表（勤務時間帯）'!$C$5:$K$36,9,FALSE))</f>
        <v>8</v>
      </c>
      <c r="AQ47" s="147" t="str">
        <f>IF(AQ46="","",VLOOKUP(AQ46,'【記載例】シフト記号表（勤務時間帯）'!$C$5:$K$36,9,FALSE))</f>
        <v>-</v>
      </c>
      <c r="AR47" s="145">
        <f>IF(AR46="","",VLOOKUP(AR46,'【記載例】シフト記号表（勤務時間帯）'!$C$5:$K$36,9,FALSE))</f>
        <v>8</v>
      </c>
      <c r="AS47" s="146">
        <f>IF(AS46="","",VLOOKUP(AS46,'【記載例】シフト記号表（勤務時間帯）'!$C$5:$K$36,9,FALSE))</f>
        <v>8</v>
      </c>
      <c r="AT47" s="146" t="str">
        <f>IF(AT46="","",VLOOKUP(AT46,'【記載例】シフト記号表（勤務時間帯）'!$C$5:$K$36,9,FALSE))</f>
        <v/>
      </c>
      <c r="AU47" s="146">
        <f>IF(AU46="","",VLOOKUP(AU46,'【記載例】シフト記号表（勤務時間帯）'!$C$5:$K$36,9,FALSE))</f>
        <v>8</v>
      </c>
      <c r="AV47" s="146">
        <f>IF(AV46="","",VLOOKUP(AV46,'【記載例】シフト記号表（勤務時間帯）'!$C$5:$K$36,9,FALSE))</f>
        <v>8</v>
      </c>
      <c r="AW47" s="146">
        <f>IF(AW46="","",VLOOKUP(AW46,'【記載例】シフト記号表（勤務時間帯）'!$C$5:$K$36,9,FALSE))</f>
        <v>8</v>
      </c>
      <c r="AX47" s="147" t="str">
        <f>IF(AX46="","",VLOOKUP(AX46,'【記載例】シフト記号表（勤務時間帯）'!$C$5:$K$36,9,FALSE))</f>
        <v>-</v>
      </c>
      <c r="AY47" s="145" t="str">
        <f>IF(AY46="","",VLOOKUP(AY46,'【記載例】シフト記号表（勤務時間帯）'!$C$5:$K$36,9,FALSE))</f>
        <v/>
      </c>
      <c r="AZ47" s="146" t="str">
        <f>IF(AZ46="","",VLOOKUP(AZ46,'【記載例】シフト記号表（勤務時間帯）'!$C$5:$K$36,9,FALSE))</f>
        <v/>
      </c>
      <c r="BA47" s="147" t="str">
        <f>IF(BA46="","",VLOOKUP(BA46,'【記載例】シフト記号表（勤務時間帯）'!$C$5:$K$36,9,FALSE))</f>
        <v/>
      </c>
      <c r="BB47" s="322">
        <f>IF($BB$4="計画",SUM(W47:AX47),IF($BB$4="実地指導用",SUM(W47:BA47),""))</f>
        <v>160</v>
      </c>
      <c r="BC47" s="323"/>
      <c r="BD47" s="324">
        <f>IF($BB$4="計画",BB47/4,IF($BB$4="実地指導用",【記載例】通所介護!BB47/(【記載例】通所介護!$BC$8/7),""))</f>
        <v>37.333333333333336</v>
      </c>
      <c r="BE47" s="325"/>
      <c r="BF47" s="389"/>
      <c r="BG47" s="390"/>
      <c r="BH47" s="391"/>
    </row>
    <row r="48" spans="2:60" ht="20.25" customHeight="1" x14ac:dyDescent="0.4">
      <c r="B48" s="292"/>
      <c r="C48" s="370"/>
      <c r="D48" s="371"/>
      <c r="E48" s="372"/>
      <c r="F48" s="207" t="str">
        <f>C47</f>
        <v>介護職員</v>
      </c>
      <c r="G48" s="378"/>
      <c r="H48" s="382"/>
      <c r="I48" s="380"/>
      <c r="J48" s="380"/>
      <c r="K48" s="381"/>
      <c r="L48" s="355"/>
      <c r="M48" s="385"/>
      <c r="N48" s="385"/>
      <c r="O48" s="356"/>
      <c r="P48" s="349"/>
      <c r="Q48" s="350"/>
      <c r="R48" s="355"/>
      <c r="S48" s="356"/>
      <c r="T48" s="329" t="s">
        <v>50</v>
      </c>
      <c r="U48" s="330"/>
      <c r="V48" s="331"/>
      <c r="W48" s="148">
        <f>IF(W46="","",VLOOKUP(W46,'【記載例】シフト記号表（勤務時間帯）'!$C$5:$U$36,19,FALSE))</f>
        <v>7.0000000000000089</v>
      </c>
      <c r="X48" s="149">
        <f>IF(X46="","",VLOOKUP(X46,'【記載例】シフト記号表（勤務時間帯）'!$C$5:$U$36,19,FALSE))</f>
        <v>7.0000000000000089</v>
      </c>
      <c r="Y48" s="149" t="str">
        <f>IF(Y46="","",VLOOKUP(Y46,'【記載例】シフト記号表（勤務時間帯）'!$C$5:$U$36,19,FALSE))</f>
        <v>-</v>
      </c>
      <c r="Z48" s="149">
        <f>IF(Z46="","",VLOOKUP(Z46,'【記載例】シフト記号表（勤務時間帯）'!$C$5:$U$36,19,FALSE))</f>
        <v>7.0000000000000089</v>
      </c>
      <c r="AA48" s="149">
        <f>IF(AA46="","",VLOOKUP(AA46,'【記載例】シフト記号表（勤務時間帯）'!$C$5:$U$36,19,FALSE))</f>
        <v>7.0000000000000089</v>
      </c>
      <c r="AB48" s="149">
        <f>IF(AB46="","",VLOOKUP(AB46,'【記載例】シフト記号表（勤務時間帯）'!$C$5:$U$36,19,FALSE))</f>
        <v>7.0000000000000089</v>
      </c>
      <c r="AC48" s="150" t="str">
        <f>IF(AC46="","",VLOOKUP(AC46,'【記載例】シフト記号表（勤務時間帯）'!$C$5:$U$36,19,FALSE))</f>
        <v>-</v>
      </c>
      <c r="AD48" s="148">
        <f>IF(AD46="","",VLOOKUP(AD46,'【記載例】シフト記号表（勤務時間帯）'!$C$5:$U$36,19,FALSE))</f>
        <v>7.0000000000000089</v>
      </c>
      <c r="AE48" s="149">
        <f>IF(AE46="","",VLOOKUP(AE46,'【記載例】シフト記号表（勤務時間帯）'!$C$5:$U$36,19,FALSE))</f>
        <v>7.0000000000000089</v>
      </c>
      <c r="AF48" s="149" t="str">
        <f>IF(AF46="","",VLOOKUP(AF46,'【記載例】シフト記号表（勤務時間帯）'!$C$5:$U$36,19,FALSE))</f>
        <v/>
      </c>
      <c r="AG48" s="149">
        <f>IF(AG46="","",VLOOKUP(AG46,'【記載例】シフト記号表（勤務時間帯）'!$C$5:$U$36,19,FALSE))</f>
        <v>7.0000000000000089</v>
      </c>
      <c r="AH48" s="149">
        <f>IF(AH46="","",VLOOKUP(AH46,'【記載例】シフト記号表（勤務時間帯）'!$C$5:$U$36,19,FALSE))</f>
        <v>7.0000000000000089</v>
      </c>
      <c r="AI48" s="149">
        <f>IF(AI46="","",VLOOKUP(AI46,'【記載例】シフト記号表（勤務時間帯）'!$C$5:$U$36,19,FALSE))</f>
        <v>7.0000000000000089</v>
      </c>
      <c r="AJ48" s="150" t="str">
        <f>IF(AJ46="","",VLOOKUP(AJ46,'【記載例】シフト記号表（勤務時間帯）'!$C$5:$U$36,19,FALSE))</f>
        <v>-</v>
      </c>
      <c r="AK48" s="148">
        <f>IF(AK46="","",VLOOKUP(AK46,'【記載例】シフト記号表（勤務時間帯）'!$C$5:$U$36,19,FALSE))</f>
        <v>7.0000000000000089</v>
      </c>
      <c r="AL48" s="149">
        <f>IF(AL46="","",VLOOKUP(AL46,'【記載例】シフト記号表（勤務時間帯）'!$C$5:$U$36,19,FALSE))</f>
        <v>7.0000000000000089</v>
      </c>
      <c r="AM48" s="149" t="str">
        <f>IF(AM46="","",VLOOKUP(AM46,'【記載例】シフト記号表（勤務時間帯）'!$C$5:$U$36,19,FALSE))</f>
        <v/>
      </c>
      <c r="AN48" s="149">
        <f>IF(AN46="","",VLOOKUP(AN46,'【記載例】シフト記号表（勤務時間帯）'!$C$5:$U$36,19,FALSE))</f>
        <v>7.0000000000000089</v>
      </c>
      <c r="AO48" s="149">
        <f>IF(AO46="","",VLOOKUP(AO46,'【記載例】シフト記号表（勤務時間帯）'!$C$5:$U$36,19,FALSE))</f>
        <v>7.0000000000000089</v>
      </c>
      <c r="AP48" s="149">
        <f>IF(AP46="","",VLOOKUP(AP46,'【記載例】シフト記号表（勤務時間帯）'!$C$5:$U$36,19,FALSE))</f>
        <v>7.0000000000000089</v>
      </c>
      <c r="AQ48" s="150" t="str">
        <f>IF(AQ46="","",VLOOKUP(AQ46,'【記載例】シフト記号表（勤務時間帯）'!$C$5:$U$36,19,FALSE))</f>
        <v>-</v>
      </c>
      <c r="AR48" s="148">
        <f>IF(AR46="","",VLOOKUP(AR46,'【記載例】シフト記号表（勤務時間帯）'!$C$5:$U$36,19,FALSE))</f>
        <v>7.0000000000000089</v>
      </c>
      <c r="AS48" s="149">
        <f>IF(AS46="","",VLOOKUP(AS46,'【記載例】シフト記号表（勤務時間帯）'!$C$5:$U$36,19,FALSE))</f>
        <v>7.0000000000000089</v>
      </c>
      <c r="AT48" s="149" t="str">
        <f>IF(AT46="","",VLOOKUP(AT46,'【記載例】シフト記号表（勤務時間帯）'!$C$5:$U$36,19,FALSE))</f>
        <v/>
      </c>
      <c r="AU48" s="149">
        <f>IF(AU46="","",VLOOKUP(AU46,'【記載例】シフト記号表（勤務時間帯）'!$C$5:$U$36,19,FALSE))</f>
        <v>7.0000000000000089</v>
      </c>
      <c r="AV48" s="149">
        <f>IF(AV46="","",VLOOKUP(AV46,'【記載例】シフト記号表（勤務時間帯）'!$C$5:$U$36,19,FALSE))</f>
        <v>7.0000000000000089</v>
      </c>
      <c r="AW48" s="149">
        <f>IF(AW46="","",VLOOKUP(AW46,'【記載例】シフト記号表（勤務時間帯）'!$C$5:$U$36,19,FALSE))</f>
        <v>7.0000000000000089</v>
      </c>
      <c r="AX48" s="150" t="str">
        <f>IF(AX46="","",VLOOKUP(AX46,'【記載例】シフト記号表（勤務時間帯）'!$C$5:$U$36,19,FALSE))</f>
        <v>-</v>
      </c>
      <c r="AY48" s="148" t="str">
        <f>IF(AY46="","",VLOOKUP(AY46,'【記載例】シフト記号表（勤務時間帯）'!$C$5:$U$36,19,FALSE))</f>
        <v/>
      </c>
      <c r="AZ48" s="149" t="str">
        <f>IF(AZ46="","",VLOOKUP(AZ46,'【記載例】シフト記号表（勤務時間帯）'!$C$5:$U$36,19,FALSE))</f>
        <v/>
      </c>
      <c r="BA48" s="150" t="str">
        <f>IF(BA46="","",VLOOKUP(BA46,'【記載例】シフト記号表（勤務時間帯）'!$C$5:$U$36,19,FALSE))</f>
        <v/>
      </c>
      <c r="BB48" s="332">
        <f>IF($BB$4="計画",SUM(W48:AX48),IF($BB$4="実地指導用",SUM(W48:BA48),""))</f>
        <v>140.0000000000002</v>
      </c>
      <c r="BC48" s="333"/>
      <c r="BD48" s="334">
        <f>IF($BB$4="計画",BB48/4,IF($BB$4="実地指導用",【記載例】通所介護!BB48/(【記載例】通所介護!$BC$8/7),""))</f>
        <v>32.666666666666714</v>
      </c>
      <c r="BE48" s="335"/>
      <c r="BF48" s="392"/>
      <c r="BG48" s="393"/>
      <c r="BH48" s="394"/>
    </row>
    <row r="49" spans="2:60" ht="20.25" customHeight="1" x14ac:dyDescent="0.4">
      <c r="B49" s="292">
        <f>B46+1</f>
        <v>10</v>
      </c>
      <c r="C49" s="373"/>
      <c r="D49" s="374"/>
      <c r="E49" s="375"/>
      <c r="F49" s="209"/>
      <c r="G49" s="376" t="s">
        <v>182</v>
      </c>
      <c r="H49" s="379" t="s">
        <v>14</v>
      </c>
      <c r="I49" s="380"/>
      <c r="J49" s="380"/>
      <c r="K49" s="381"/>
      <c r="L49" s="351" t="s">
        <v>191</v>
      </c>
      <c r="M49" s="383"/>
      <c r="N49" s="383"/>
      <c r="O49" s="352"/>
      <c r="P49" s="345">
        <v>44206</v>
      </c>
      <c r="Q49" s="346"/>
      <c r="R49" s="351" t="s">
        <v>244</v>
      </c>
      <c r="S49" s="352"/>
      <c r="T49" s="310" t="s">
        <v>49</v>
      </c>
      <c r="U49" s="311"/>
      <c r="V49" s="312"/>
      <c r="W49" s="213" t="s">
        <v>103</v>
      </c>
      <c r="X49" s="214" t="s">
        <v>91</v>
      </c>
      <c r="Y49" s="214" t="s">
        <v>103</v>
      </c>
      <c r="Z49" s="214" t="s">
        <v>103</v>
      </c>
      <c r="AA49" s="214" t="s">
        <v>91</v>
      </c>
      <c r="AB49" s="214" t="s">
        <v>103</v>
      </c>
      <c r="AC49" s="215"/>
      <c r="AD49" s="213" t="s">
        <v>103</v>
      </c>
      <c r="AE49" s="214" t="s">
        <v>91</v>
      </c>
      <c r="AF49" s="214" t="s">
        <v>103</v>
      </c>
      <c r="AG49" s="214" t="s">
        <v>103</v>
      </c>
      <c r="AH49" s="214" t="s">
        <v>91</v>
      </c>
      <c r="AI49" s="214" t="s">
        <v>103</v>
      </c>
      <c r="AJ49" s="215"/>
      <c r="AK49" s="213" t="s">
        <v>103</v>
      </c>
      <c r="AL49" s="214" t="s">
        <v>91</v>
      </c>
      <c r="AM49" s="214" t="s">
        <v>103</v>
      </c>
      <c r="AN49" s="214" t="s">
        <v>103</v>
      </c>
      <c r="AO49" s="214" t="s">
        <v>91</v>
      </c>
      <c r="AP49" s="214" t="s">
        <v>103</v>
      </c>
      <c r="AQ49" s="215"/>
      <c r="AR49" s="213" t="s">
        <v>103</v>
      </c>
      <c r="AS49" s="214" t="s">
        <v>91</v>
      </c>
      <c r="AT49" s="214" t="s">
        <v>103</v>
      </c>
      <c r="AU49" s="214" t="s">
        <v>103</v>
      </c>
      <c r="AV49" s="214" t="s">
        <v>91</v>
      </c>
      <c r="AW49" s="214" t="s">
        <v>103</v>
      </c>
      <c r="AX49" s="215"/>
      <c r="AY49" s="213"/>
      <c r="AZ49" s="214"/>
      <c r="BA49" s="215"/>
      <c r="BB49" s="336"/>
      <c r="BC49" s="337"/>
      <c r="BD49" s="338"/>
      <c r="BE49" s="339"/>
      <c r="BF49" s="358" t="s">
        <v>202</v>
      </c>
      <c r="BG49" s="359"/>
      <c r="BH49" s="360"/>
    </row>
    <row r="50" spans="2:60" ht="20.25" customHeight="1" x14ac:dyDescent="0.4">
      <c r="B50" s="292"/>
      <c r="C50" s="367" t="s">
        <v>76</v>
      </c>
      <c r="D50" s="368"/>
      <c r="E50" s="369"/>
      <c r="F50" s="207"/>
      <c r="G50" s="377"/>
      <c r="H50" s="382"/>
      <c r="I50" s="380"/>
      <c r="J50" s="380"/>
      <c r="K50" s="381"/>
      <c r="L50" s="353"/>
      <c r="M50" s="384"/>
      <c r="N50" s="384"/>
      <c r="O50" s="354"/>
      <c r="P50" s="347"/>
      <c r="Q50" s="348"/>
      <c r="R50" s="353"/>
      <c r="S50" s="354"/>
      <c r="T50" s="319" t="s">
        <v>15</v>
      </c>
      <c r="U50" s="320"/>
      <c r="V50" s="321"/>
      <c r="W50" s="145">
        <f>IF(W49="","",VLOOKUP(W49,'【記載例】シフト記号表（勤務時間帯）'!$C$5:$K$36,9,FALSE))</f>
        <v>4</v>
      </c>
      <c r="X50" s="146" t="str">
        <f>IF(X49="","",VLOOKUP(X49,'【記載例】シフト記号表（勤務時間帯）'!$C$5:$K$36,9,FALSE))</f>
        <v>-</v>
      </c>
      <c r="Y50" s="146">
        <f>IF(Y49="","",VLOOKUP(Y49,'【記載例】シフト記号表（勤務時間帯）'!$C$5:$K$36,9,FALSE))</f>
        <v>4</v>
      </c>
      <c r="Z50" s="146">
        <f>IF(Z49="","",VLOOKUP(Z49,'【記載例】シフト記号表（勤務時間帯）'!$C$5:$K$36,9,FALSE))</f>
        <v>4</v>
      </c>
      <c r="AA50" s="146" t="str">
        <f>IF(AA49="","",VLOOKUP(AA49,'【記載例】シフト記号表（勤務時間帯）'!$C$5:$K$36,9,FALSE))</f>
        <v>-</v>
      </c>
      <c r="AB50" s="146">
        <f>IF(AB49="","",VLOOKUP(AB49,'【記載例】シフト記号表（勤務時間帯）'!$C$5:$K$36,9,FALSE))</f>
        <v>4</v>
      </c>
      <c r="AC50" s="147" t="str">
        <f>IF(AC49="","",VLOOKUP(AC49,'【記載例】シフト記号表（勤務時間帯）'!$C$5:$K$36,9,FALSE))</f>
        <v/>
      </c>
      <c r="AD50" s="145">
        <f>IF(AD49="","",VLOOKUP(AD49,'【記載例】シフト記号表（勤務時間帯）'!$C$5:$K$36,9,FALSE))</f>
        <v>4</v>
      </c>
      <c r="AE50" s="146" t="str">
        <f>IF(AE49="","",VLOOKUP(AE49,'【記載例】シフト記号表（勤務時間帯）'!$C$5:$K$36,9,FALSE))</f>
        <v>-</v>
      </c>
      <c r="AF50" s="146">
        <f>IF(AF49="","",VLOOKUP(AF49,'【記載例】シフト記号表（勤務時間帯）'!$C$5:$K$36,9,FALSE))</f>
        <v>4</v>
      </c>
      <c r="AG50" s="146">
        <f>IF(AG49="","",VLOOKUP(AG49,'【記載例】シフト記号表（勤務時間帯）'!$C$5:$K$36,9,FALSE))</f>
        <v>4</v>
      </c>
      <c r="AH50" s="146" t="str">
        <f>IF(AH49="","",VLOOKUP(AH49,'【記載例】シフト記号表（勤務時間帯）'!$C$5:$K$36,9,FALSE))</f>
        <v>-</v>
      </c>
      <c r="AI50" s="146">
        <f>IF(AI49="","",VLOOKUP(AI49,'【記載例】シフト記号表（勤務時間帯）'!$C$5:$K$36,9,FALSE))</f>
        <v>4</v>
      </c>
      <c r="AJ50" s="147" t="str">
        <f>IF(AJ49="","",VLOOKUP(AJ49,'【記載例】シフト記号表（勤務時間帯）'!$C$5:$K$36,9,FALSE))</f>
        <v/>
      </c>
      <c r="AK50" s="145">
        <f>IF(AK49="","",VLOOKUP(AK49,'【記載例】シフト記号表（勤務時間帯）'!$C$5:$K$36,9,FALSE))</f>
        <v>4</v>
      </c>
      <c r="AL50" s="146" t="str">
        <f>IF(AL49="","",VLOOKUP(AL49,'【記載例】シフト記号表（勤務時間帯）'!$C$5:$K$36,9,FALSE))</f>
        <v>-</v>
      </c>
      <c r="AM50" s="146">
        <f>IF(AM49="","",VLOOKUP(AM49,'【記載例】シフト記号表（勤務時間帯）'!$C$5:$K$36,9,FALSE))</f>
        <v>4</v>
      </c>
      <c r="AN50" s="146">
        <f>IF(AN49="","",VLOOKUP(AN49,'【記載例】シフト記号表（勤務時間帯）'!$C$5:$K$36,9,FALSE))</f>
        <v>4</v>
      </c>
      <c r="AO50" s="146" t="str">
        <f>IF(AO49="","",VLOOKUP(AO49,'【記載例】シフト記号表（勤務時間帯）'!$C$5:$K$36,9,FALSE))</f>
        <v>-</v>
      </c>
      <c r="AP50" s="146">
        <f>IF(AP49="","",VLOOKUP(AP49,'【記載例】シフト記号表（勤務時間帯）'!$C$5:$K$36,9,FALSE))</f>
        <v>4</v>
      </c>
      <c r="AQ50" s="147" t="str">
        <f>IF(AQ49="","",VLOOKUP(AQ49,'【記載例】シフト記号表（勤務時間帯）'!$C$5:$K$36,9,FALSE))</f>
        <v/>
      </c>
      <c r="AR50" s="145">
        <f>IF(AR49="","",VLOOKUP(AR49,'【記載例】シフト記号表（勤務時間帯）'!$C$5:$K$36,9,FALSE))</f>
        <v>4</v>
      </c>
      <c r="AS50" s="146" t="str">
        <f>IF(AS49="","",VLOOKUP(AS49,'【記載例】シフト記号表（勤務時間帯）'!$C$5:$K$36,9,FALSE))</f>
        <v>-</v>
      </c>
      <c r="AT50" s="146">
        <f>IF(AT49="","",VLOOKUP(AT49,'【記載例】シフト記号表（勤務時間帯）'!$C$5:$K$36,9,FALSE))</f>
        <v>4</v>
      </c>
      <c r="AU50" s="146">
        <f>IF(AU49="","",VLOOKUP(AU49,'【記載例】シフト記号表（勤務時間帯）'!$C$5:$K$36,9,FALSE))</f>
        <v>4</v>
      </c>
      <c r="AV50" s="146" t="str">
        <f>IF(AV49="","",VLOOKUP(AV49,'【記載例】シフト記号表（勤務時間帯）'!$C$5:$K$36,9,FALSE))</f>
        <v>-</v>
      </c>
      <c r="AW50" s="146">
        <f>IF(AW49="","",VLOOKUP(AW49,'【記載例】シフト記号表（勤務時間帯）'!$C$5:$K$36,9,FALSE))</f>
        <v>4</v>
      </c>
      <c r="AX50" s="147" t="str">
        <f>IF(AX49="","",VLOOKUP(AX49,'【記載例】シフト記号表（勤務時間帯）'!$C$5:$K$36,9,FALSE))</f>
        <v/>
      </c>
      <c r="AY50" s="145" t="str">
        <f>IF(AY49="","",VLOOKUP(AY49,'【記載例】シフト記号表（勤務時間帯）'!$C$5:$K$36,9,FALSE))</f>
        <v/>
      </c>
      <c r="AZ50" s="146" t="str">
        <f>IF(AZ49="","",VLOOKUP(AZ49,'【記載例】シフト記号表（勤務時間帯）'!$C$5:$K$36,9,FALSE))</f>
        <v/>
      </c>
      <c r="BA50" s="147" t="str">
        <f>IF(BA49="","",VLOOKUP(BA49,'【記載例】シフト記号表（勤務時間帯）'!$C$5:$K$36,9,FALSE))</f>
        <v/>
      </c>
      <c r="BB50" s="322">
        <f>IF($BB$4="計画",SUM(W50:AX50),IF($BB$4="実地指導用",SUM(W50:BA50),""))</f>
        <v>64</v>
      </c>
      <c r="BC50" s="323"/>
      <c r="BD50" s="324">
        <f>IF($BB$4="計画",BB50/4,IF($BB$4="実地指導用",【記載例】通所介護!BB50/(【記載例】通所介護!$BC$8/7),""))</f>
        <v>14.933333333333334</v>
      </c>
      <c r="BE50" s="325"/>
      <c r="BF50" s="361"/>
      <c r="BG50" s="362"/>
      <c r="BH50" s="363"/>
    </row>
    <row r="51" spans="2:60" ht="20.25" customHeight="1" x14ac:dyDescent="0.4">
      <c r="B51" s="292"/>
      <c r="C51" s="370"/>
      <c r="D51" s="371"/>
      <c r="E51" s="372"/>
      <c r="F51" s="207" t="str">
        <f>C50</f>
        <v>機能訓練指導員</v>
      </c>
      <c r="G51" s="378"/>
      <c r="H51" s="382"/>
      <c r="I51" s="380"/>
      <c r="J51" s="380"/>
      <c r="K51" s="381"/>
      <c r="L51" s="355"/>
      <c r="M51" s="385"/>
      <c r="N51" s="385"/>
      <c r="O51" s="356"/>
      <c r="P51" s="349"/>
      <c r="Q51" s="350"/>
      <c r="R51" s="355"/>
      <c r="S51" s="356"/>
      <c r="T51" s="329" t="s">
        <v>50</v>
      </c>
      <c r="U51" s="330"/>
      <c r="V51" s="331"/>
      <c r="W51" s="148">
        <f>IF(W49="","",VLOOKUP(W49,'【記載例】シフト記号表（勤務時間帯）'!$C$5:$U$36,19,FALSE))</f>
        <v>3</v>
      </c>
      <c r="X51" s="149" t="str">
        <f>IF(X49="","",VLOOKUP(X49,'【記載例】シフト記号表（勤務時間帯）'!$C$5:$U$36,19,FALSE))</f>
        <v>-</v>
      </c>
      <c r="Y51" s="149">
        <f>IF(Y49="","",VLOOKUP(Y49,'【記載例】シフト記号表（勤務時間帯）'!$C$5:$U$36,19,FALSE))</f>
        <v>3</v>
      </c>
      <c r="Z51" s="149">
        <f>IF(Z49="","",VLOOKUP(Z49,'【記載例】シフト記号表（勤務時間帯）'!$C$5:$U$36,19,FALSE))</f>
        <v>3</v>
      </c>
      <c r="AA51" s="149" t="str">
        <f>IF(AA49="","",VLOOKUP(AA49,'【記載例】シフト記号表（勤務時間帯）'!$C$5:$U$36,19,FALSE))</f>
        <v>-</v>
      </c>
      <c r="AB51" s="149">
        <f>IF(AB49="","",VLOOKUP(AB49,'【記載例】シフト記号表（勤務時間帯）'!$C$5:$U$36,19,FALSE))</f>
        <v>3</v>
      </c>
      <c r="AC51" s="150" t="str">
        <f>IF(AC49="","",VLOOKUP(AC49,'【記載例】シフト記号表（勤務時間帯）'!$C$5:$U$36,19,FALSE))</f>
        <v/>
      </c>
      <c r="AD51" s="148">
        <f>IF(AD49="","",VLOOKUP(AD49,'【記載例】シフト記号表（勤務時間帯）'!$C$5:$U$36,19,FALSE))</f>
        <v>3</v>
      </c>
      <c r="AE51" s="149" t="str">
        <f>IF(AE49="","",VLOOKUP(AE49,'【記載例】シフト記号表（勤務時間帯）'!$C$5:$U$36,19,FALSE))</f>
        <v>-</v>
      </c>
      <c r="AF51" s="149">
        <f>IF(AF49="","",VLOOKUP(AF49,'【記載例】シフト記号表（勤務時間帯）'!$C$5:$U$36,19,FALSE))</f>
        <v>3</v>
      </c>
      <c r="AG51" s="149">
        <f>IF(AG49="","",VLOOKUP(AG49,'【記載例】シフト記号表（勤務時間帯）'!$C$5:$U$36,19,FALSE))</f>
        <v>3</v>
      </c>
      <c r="AH51" s="149" t="str">
        <f>IF(AH49="","",VLOOKUP(AH49,'【記載例】シフト記号表（勤務時間帯）'!$C$5:$U$36,19,FALSE))</f>
        <v>-</v>
      </c>
      <c r="AI51" s="149">
        <f>IF(AI49="","",VLOOKUP(AI49,'【記載例】シフト記号表（勤務時間帯）'!$C$5:$U$36,19,FALSE))</f>
        <v>3</v>
      </c>
      <c r="AJ51" s="150" t="str">
        <f>IF(AJ49="","",VLOOKUP(AJ49,'【記載例】シフト記号表（勤務時間帯）'!$C$5:$U$36,19,FALSE))</f>
        <v/>
      </c>
      <c r="AK51" s="148">
        <f>IF(AK49="","",VLOOKUP(AK49,'【記載例】シフト記号表（勤務時間帯）'!$C$5:$U$36,19,FALSE))</f>
        <v>3</v>
      </c>
      <c r="AL51" s="149" t="str">
        <f>IF(AL49="","",VLOOKUP(AL49,'【記載例】シフト記号表（勤務時間帯）'!$C$5:$U$36,19,FALSE))</f>
        <v>-</v>
      </c>
      <c r="AM51" s="149">
        <f>IF(AM49="","",VLOOKUP(AM49,'【記載例】シフト記号表（勤務時間帯）'!$C$5:$U$36,19,FALSE))</f>
        <v>3</v>
      </c>
      <c r="AN51" s="149">
        <f>IF(AN49="","",VLOOKUP(AN49,'【記載例】シフト記号表（勤務時間帯）'!$C$5:$U$36,19,FALSE))</f>
        <v>3</v>
      </c>
      <c r="AO51" s="149" t="str">
        <f>IF(AO49="","",VLOOKUP(AO49,'【記載例】シフト記号表（勤務時間帯）'!$C$5:$U$36,19,FALSE))</f>
        <v>-</v>
      </c>
      <c r="AP51" s="149">
        <f>IF(AP49="","",VLOOKUP(AP49,'【記載例】シフト記号表（勤務時間帯）'!$C$5:$U$36,19,FALSE))</f>
        <v>3</v>
      </c>
      <c r="AQ51" s="150" t="str">
        <f>IF(AQ49="","",VLOOKUP(AQ49,'【記載例】シフト記号表（勤務時間帯）'!$C$5:$U$36,19,FALSE))</f>
        <v/>
      </c>
      <c r="AR51" s="148">
        <f>IF(AR49="","",VLOOKUP(AR49,'【記載例】シフト記号表（勤務時間帯）'!$C$5:$U$36,19,FALSE))</f>
        <v>3</v>
      </c>
      <c r="AS51" s="149" t="str">
        <f>IF(AS49="","",VLOOKUP(AS49,'【記載例】シフト記号表（勤務時間帯）'!$C$5:$U$36,19,FALSE))</f>
        <v>-</v>
      </c>
      <c r="AT51" s="149">
        <f>IF(AT49="","",VLOOKUP(AT49,'【記載例】シフト記号表（勤務時間帯）'!$C$5:$U$36,19,FALSE))</f>
        <v>3</v>
      </c>
      <c r="AU51" s="149">
        <f>IF(AU49="","",VLOOKUP(AU49,'【記載例】シフト記号表（勤務時間帯）'!$C$5:$U$36,19,FALSE))</f>
        <v>3</v>
      </c>
      <c r="AV51" s="149" t="str">
        <f>IF(AV49="","",VLOOKUP(AV49,'【記載例】シフト記号表（勤務時間帯）'!$C$5:$U$36,19,FALSE))</f>
        <v>-</v>
      </c>
      <c r="AW51" s="149">
        <f>IF(AW49="","",VLOOKUP(AW49,'【記載例】シフト記号表（勤務時間帯）'!$C$5:$U$36,19,FALSE))</f>
        <v>3</v>
      </c>
      <c r="AX51" s="150" t="str">
        <f>IF(AX49="","",VLOOKUP(AX49,'【記載例】シフト記号表（勤務時間帯）'!$C$5:$U$36,19,FALSE))</f>
        <v/>
      </c>
      <c r="AY51" s="148" t="str">
        <f>IF(AY49="","",VLOOKUP(AY49,'【記載例】シフト記号表（勤務時間帯）'!$C$5:$U$36,19,FALSE))</f>
        <v/>
      </c>
      <c r="AZ51" s="149" t="str">
        <f>IF(AZ49="","",VLOOKUP(AZ49,'【記載例】シフト記号表（勤務時間帯）'!$C$5:$U$36,19,FALSE))</f>
        <v/>
      </c>
      <c r="BA51" s="150" t="str">
        <f>IF(BA49="","",VLOOKUP(BA49,'【記載例】シフト記号表（勤務時間帯）'!$C$5:$U$36,19,FALSE))</f>
        <v/>
      </c>
      <c r="BB51" s="332">
        <f>IF($BB$4="計画",SUM(W51:AX51),IF($BB$4="実地指導用",SUM(W51:BA51),""))</f>
        <v>48</v>
      </c>
      <c r="BC51" s="333"/>
      <c r="BD51" s="334">
        <f>IF($BB$4="計画",BB51/4,IF($BB$4="実地指導用",【記載例】通所介護!BB51/(【記載例】通所介護!$BC$8/7),""))</f>
        <v>11.200000000000001</v>
      </c>
      <c r="BE51" s="335"/>
      <c r="BF51" s="364"/>
      <c r="BG51" s="365"/>
      <c r="BH51" s="366"/>
    </row>
    <row r="52" spans="2:60" ht="20.25" customHeight="1" x14ac:dyDescent="0.4">
      <c r="B52" s="292">
        <f>B49+1</f>
        <v>11</v>
      </c>
      <c r="C52" s="373"/>
      <c r="D52" s="374"/>
      <c r="E52" s="375"/>
      <c r="F52" s="209"/>
      <c r="G52" s="376" t="s">
        <v>221</v>
      </c>
      <c r="H52" s="379" t="s">
        <v>14</v>
      </c>
      <c r="I52" s="380"/>
      <c r="J52" s="380"/>
      <c r="K52" s="381"/>
      <c r="L52" s="351" t="s">
        <v>193</v>
      </c>
      <c r="M52" s="383"/>
      <c r="N52" s="383"/>
      <c r="O52" s="352"/>
      <c r="P52" s="345">
        <v>44206</v>
      </c>
      <c r="Q52" s="346"/>
      <c r="R52" s="351" t="s">
        <v>244</v>
      </c>
      <c r="S52" s="352"/>
      <c r="T52" s="310" t="s">
        <v>49</v>
      </c>
      <c r="U52" s="311"/>
      <c r="V52" s="312"/>
      <c r="W52" s="213" t="s">
        <v>91</v>
      </c>
      <c r="X52" s="214" t="s">
        <v>103</v>
      </c>
      <c r="Y52" s="214" t="s">
        <v>91</v>
      </c>
      <c r="Z52" s="214" t="s">
        <v>91</v>
      </c>
      <c r="AA52" s="214" t="s">
        <v>103</v>
      </c>
      <c r="AB52" s="214" t="s">
        <v>91</v>
      </c>
      <c r="AC52" s="215" t="s">
        <v>103</v>
      </c>
      <c r="AD52" s="213" t="s">
        <v>91</v>
      </c>
      <c r="AE52" s="214" t="s">
        <v>103</v>
      </c>
      <c r="AF52" s="214" t="s">
        <v>91</v>
      </c>
      <c r="AG52" s="214" t="s">
        <v>91</v>
      </c>
      <c r="AH52" s="214" t="s">
        <v>103</v>
      </c>
      <c r="AI52" s="214" t="s">
        <v>91</v>
      </c>
      <c r="AJ52" s="215" t="s">
        <v>213</v>
      </c>
      <c r="AK52" s="213" t="s">
        <v>91</v>
      </c>
      <c r="AL52" s="214" t="s">
        <v>103</v>
      </c>
      <c r="AM52" s="214" t="s">
        <v>91</v>
      </c>
      <c r="AN52" s="214" t="s">
        <v>91</v>
      </c>
      <c r="AO52" s="214" t="s">
        <v>103</v>
      </c>
      <c r="AP52" s="214" t="s">
        <v>91</v>
      </c>
      <c r="AQ52" s="215" t="s">
        <v>103</v>
      </c>
      <c r="AR52" s="213" t="s">
        <v>91</v>
      </c>
      <c r="AS52" s="214" t="s">
        <v>103</v>
      </c>
      <c r="AT52" s="214" t="s">
        <v>91</v>
      </c>
      <c r="AU52" s="214" t="s">
        <v>91</v>
      </c>
      <c r="AV52" s="214" t="s">
        <v>103</v>
      </c>
      <c r="AW52" s="214" t="s">
        <v>91</v>
      </c>
      <c r="AX52" s="215" t="s">
        <v>103</v>
      </c>
      <c r="AY52" s="213"/>
      <c r="AZ52" s="214"/>
      <c r="BA52" s="215"/>
      <c r="BB52" s="336"/>
      <c r="BC52" s="337"/>
      <c r="BD52" s="338"/>
      <c r="BE52" s="339"/>
      <c r="BF52" s="358" t="s">
        <v>197</v>
      </c>
      <c r="BG52" s="359"/>
      <c r="BH52" s="360"/>
    </row>
    <row r="53" spans="2:60" ht="20.25" customHeight="1" x14ac:dyDescent="0.4">
      <c r="B53" s="292"/>
      <c r="C53" s="367" t="s">
        <v>76</v>
      </c>
      <c r="D53" s="368"/>
      <c r="E53" s="369"/>
      <c r="F53" s="207"/>
      <c r="G53" s="377"/>
      <c r="H53" s="382"/>
      <c r="I53" s="380"/>
      <c r="J53" s="380"/>
      <c r="K53" s="381"/>
      <c r="L53" s="353"/>
      <c r="M53" s="384"/>
      <c r="N53" s="384"/>
      <c r="O53" s="354"/>
      <c r="P53" s="347"/>
      <c r="Q53" s="348"/>
      <c r="R53" s="353"/>
      <c r="S53" s="354"/>
      <c r="T53" s="319" t="s">
        <v>15</v>
      </c>
      <c r="U53" s="320"/>
      <c r="V53" s="321"/>
      <c r="W53" s="145" t="str">
        <f>IF(W52="","",VLOOKUP(W52,'【記載例】シフト記号表（勤務時間帯）'!$C$5:$K$36,9,FALSE))</f>
        <v>-</v>
      </c>
      <c r="X53" s="146">
        <f>IF(X52="","",VLOOKUP(X52,'【記載例】シフト記号表（勤務時間帯）'!$C$5:$K$36,9,FALSE))</f>
        <v>4</v>
      </c>
      <c r="Y53" s="146" t="str">
        <f>IF(Y52="","",VLOOKUP(Y52,'【記載例】シフト記号表（勤務時間帯）'!$C$5:$K$36,9,FALSE))</f>
        <v>-</v>
      </c>
      <c r="Z53" s="146" t="str">
        <f>IF(Z52="","",VLOOKUP(Z52,'【記載例】シフト記号表（勤務時間帯）'!$C$5:$K$36,9,FALSE))</f>
        <v>-</v>
      </c>
      <c r="AA53" s="146">
        <f>IF(AA52="","",VLOOKUP(AA52,'【記載例】シフト記号表（勤務時間帯）'!$C$5:$K$36,9,FALSE))</f>
        <v>4</v>
      </c>
      <c r="AB53" s="146" t="str">
        <f>IF(AB52="","",VLOOKUP(AB52,'【記載例】シフト記号表（勤務時間帯）'!$C$5:$K$36,9,FALSE))</f>
        <v>-</v>
      </c>
      <c r="AC53" s="147">
        <f>IF(AC52="","",VLOOKUP(AC52,'【記載例】シフト記号表（勤務時間帯）'!$C$5:$K$36,9,FALSE))</f>
        <v>4</v>
      </c>
      <c r="AD53" s="145" t="str">
        <f>IF(AD52="","",VLOOKUP(AD52,'【記載例】シフト記号表（勤務時間帯）'!$C$5:$K$36,9,FALSE))</f>
        <v>-</v>
      </c>
      <c r="AE53" s="146">
        <f>IF(AE52="","",VLOOKUP(AE52,'【記載例】シフト記号表（勤務時間帯）'!$C$5:$K$36,9,FALSE))</f>
        <v>4</v>
      </c>
      <c r="AF53" s="146" t="str">
        <f>IF(AF52="","",VLOOKUP(AF52,'【記載例】シフト記号表（勤務時間帯）'!$C$5:$K$36,9,FALSE))</f>
        <v>-</v>
      </c>
      <c r="AG53" s="146" t="str">
        <f>IF(AG52="","",VLOOKUP(AG52,'【記載例】シフト記号表（勤務時間帯）'!$C$5:$K$36,9,FALSE))</f>
        <v>-</v>
      </c>
      <c r="AH53" s="146">
        <f>IF(AH52="","",VLOOKUP(AH52,'【記載例】シフト記号表（勤務時間帯）'!$C$5:$K$36,9,FALSE))</f>
        <v>4</v>
      </c>
      <c r="AI53" s="146" t="str">
        <f>IF(AI52="","",VLOOKUP(AI52,'【記載例】シフト記号表（勤務時間帯）'!$C$5:$K$36,9,FALSE))</f>
        <v>-</v>
      </c>
      <c r="AJ53" s="147">
        <f>IF(AJ52="","",VLOOKUP(AJ52,'【記載例】シフト記号表（勤務時間帯）'!$C$5:$K$36,9,FALSE))</f>
        <v>4</v>
      </c>
      <c r="AK53" s="145" t="str">
        <f>IF(AK52="","",VLOOKUP(AK52,'【記載例】シフト記号表（勤務時間帯）'!$C$5:$K$36,9,FALSE))</f>
        <v>-</v>
      </c>
      <c r="AL53" s="146">
        <f>IF(AL52="","",VLOOKUP(AL52,'【記載例】シフト記号表（勤務時間帯）'!$C$5:$K$36,9,FALSE))</f>
        <v>4</v>
      </c>
      <c r="AM53" s="146" t="str">
        <f>IF(AM52="","",VLOOKUP(AM52,'【記載例】シフト記号表（勤務時間帯）'!$C$5:$K$36,9,FALSE))</f>
        <v>-</v>
      </c>
      <c r="AN53" s="146" t="str">
        <f>IF(AN52="","",VLOOKUP(AN52,'【記載例】シフト記号表（勤務時間帯）'!$C$5:$K$36,9,FALSE))</f>
        <v>-</v>
      </c>
      <c r="AO53" s="146">
        <f>IF(AO52="","",VLOOKUP(AO52,'【記載例】シフト記号表（勤務時間帯）'!$C$5:$K$36,9,FALSE))</f>
        <v>4</v>
      </c>
      <c r="AP53" s="146" t="str">
        <f>IF(AP52="","",VLOOKUP(AP52,'【記載例】シフト記号表（勤務時間帯）'!$C$5:$K$36,9,FALSE))</f>
        <v>-</v>
      </c>
      <c r="AQ53" s="147">
        <f>IF(AQ52="","",VLOOKUP(AQ52,'【記載例】シフト記号表（勤務時間帯）'!$C$5:$K$36,9,FALSE))</f>
        <v>4</v>
      </c>
      <c r="AR53" s="145" t="str">
        <f>IF(AR52="","",VLOOKUP(AR52,'【記載例】シフト記号表（勤務時間帯）'!$C$5:$K$36,9,FALSE))</f>
        <v>-</v>
      </c>
      <c r="AS53" s="146">
        <f>IF(AS52="","",VLOOKUP(AS52,'【記載例】シフト記号表（勤務時間帯）'!$C$5:$K$36,9,FALSE))</f>
        <v>4</v>
      </c>
      <c r="AT53" s="146" t="str">
        <f>IF(AT52="","",VLOOKUP(AT52,'【記載例】シフト記号表（勤務時間帯）'!$C$5:$K$36,9,FALSE))</f>
        <v>-</v>
      </c>
      <c r="AU53" s="146" t="str">
        <f>IF(AU52="","",VLOOKUP(AU52,'【記載例】シフト記号表（勤務時間帯）'!$C$5:$K$36,9,FALSE))</f>
        <v>-</v>
      </c>
      <c r="AV53" s="146">
        <f>IF(AV52="","",VLOOKUP(AV52,'【記載例】シフト記号表（勤務時間帯）'!$C$5:$K$36,9,FALSE))</f>
        <v>4</v>
      </c>
      <c r="AW53" s="146" t="str">
        <f>IF(AW52="","",VLOOKUP(AW52,'【記載例】シフト記号表（勤務時間帯）'!$C$5:$K$36,9,FALSE))</f>
        <v>-</v>
      </c>
      <c r="AX53" s="147">
        <f>IF(AX52="","",VLOOKUP(AX52,'【記載例】シフト記号表（勤務時間帯）'!$C$5:$K$36,9,FALSE))</f>
        <v>4</v>
      </c>
      <c r="AY53" s="145" t="str">
        <f>IF(AY52="","",VLOOKUP(AY52,'【記載例】シフト記号表（勤務時間帯）'!$C$5:$K$36,9,FALSE))</f>
        <v/>
      </c>
      <c r="AZ53" s="146" t="str">
        <f>IF(AZ52="","",VLOOKUP(AZ52,'【記載例】シフト記号表（勤務時間帯）'!$C$5:$K$36,9,FALSE))</f>
        <v/>
      </c>
      <c r="BA53" s="147" t="str">
        <f>IF(BA52="","",VLOOKUP(BA52,'【記載例】シフト記号表（勤務時間帯）'!$C$5:$K$36,9,FALSE))</f>
        <v/>
      </c>
      <c r="BB53" s="322">
        <f>IF($BB$4="計画",SUM(W53:AX53),IF($BB$4="実地指導用",SUM(W53:BA53),""))</f>
        <v>48</v>
      </c>
      <c r="BC53" s="323"/>
      <c r="BD53" s="324">
        <f>IF($BB$4="計画",BB53/4,IF($BB$4="実地指導用",【記載例】通所介護!BB53/(【記載例】通所介護!$BC$8/7),""))</f>
        <v>11.200000000000001</v>
      </c>
      <c r="BE53" s="325"/>
      <c r="BF53" s="361"/>
      <c r="BG53" s="362"/>
      <c r="BH53" s="363"/>
    </row>
    <row r="54" spans="2:60" ht="20.25" customHeight="1" x14ac:dyDescent="0.4">
      <c r="B54" s="292"/>
      <c r="C54" s="370"/>
      <c r="D54" s="371"/>
      <c r="E54" s="372"/>
      <c r="F54" s="207" t="str">
        <f>C53</f>
        <v>機能訓練指導員</v>
      </c>
      <c r="G54" s="378"/>
      <c r="H54" s="382"/>
      <c r="I54" s="380"/>
      <c r="J54" s="380"/>
      <c r="K54" s="381"/>
      <c r="L54" s="355"/>
      <c r="M54" s="385"/>
      <c r="N54" s="385"/>
      <c r="O54" s="356"/>
      <c r="P54" s="349"/>
      <c r="Q54" s="350"/>
      <c r="R54" s="355"/>
      <c r="S54" s="356"/>
      <c r="T54" s="329" t="s">
        <v>50</v>
      </c>
      <c r="U54" s="330"/>
      <c r="V54" s="331"/>
      <c r="W54" s="148" t="str">
        <f>IF(W52="","",VLOOKUP(W52,'【記載例】シフト記号表（勤務時間帯）'!$C$5:$U$36,19,FALSE))</f>
        <v>-</v>
      </c>
      <c r="X54" s="149">
        <f>IF(X52="","",VLOOKUP(X52,'【記載例】シフト記号表（勤務時間帯）'!$C$5:$U$36,19,FALSE))</f>
        <v>3</v>
      </c>
      <c r="Y54" s="149" t="str">
        <f>IF(Y52="","",VLOOKUP(Y52,'【記載例】シフト記号表（勤務時間帯）'!$C$5:$U$36,19,FALSE))</f>
        <v>-</v>
      </c>
      <c r="Z54" s="149" t="str">
        <f>IF(Z52="","",VLOOKUP(Z52,'【記載例】シフト記号表（勤務時間帯）'!$C$5:$U$36,19,FALSE))</f>
        <v>-</v>
      </c>
      <c r="AA54" s="149">
        <f>IF(AA52="","",VLOOKUP(AA52,'【記載例】シフト記号表（勤務時間帯）'!$C$5:$U$36,19,FALSE))</f>
        <v>3</v>
      </c>
      <c r="AB54" s="149" t="str">
        <f>IF(AB52="","",VLOOKUP(AB52,'【記載例】シフト記号表（勤務時間帯）'!$C$5:$U$36,19,FALSE))</f>
        <v>-</v>
      </c>
      <c r="AC54" s="150">
        <f>IF(AC52="","",VLOOKUP(AC52,'【記載例】シフト記号表（勤務時間帯）'!$C$5:$U$36,19,FALSE))</f>
        <v>3</v>
      </c>
      <c r="AD54" s="148" t="str">
        <f>IF(AD52="","",VLOOKUP(AD52,'【記載例】シフト記号表（勤務時間帯）'!$C$5:$U$36,19,FALSE))</f>
        <v>-</v>
      </c>
      <c r="AE54" s="149">
        <f>IF(AE52="","",VLOOKUP(AE52,'【記載例】シフト記号表（勤務時間帯）'!$C$5:$U$36,19,FALSE))</f>
        <v>3</v>
      </c>
      <c r="AF54" s="149" t="str">
        <f>IF(AF52="","",VLOOKUP(AF52,'【記載例】シフト記号表（勤務時間帯）'!$C$5:$U$36,19,FALSE))</f>
        <v>-</v>
      </c>
      <c r="AG54" s="149" t="str">
        <f>IF(AG52="","",VLOOKUP(AG52,'【記載例】シフト記号表（勤務時間帯）'!$C$5:$U$36,19,FALSE))</f>
        <v>-</v>
      </c>
      <c r="AH54" s="149">
        <f>IF(AH52="","",VLOOKUP(AH52,'【記載例】シフト記号表（勤務時間帯）'!$C$5:$U$36,19,FALSE))</f>
        <v>3</v>
      </c>
      <c r="AI54" s="149" t="str">
        <f>IF(AI52="","",VLOOKUP(AI52,'【記載例】シフト記号表（勤務時間帯）'!$C$5:$U$36,19,FALSE))</f>
        <v>-</v>
      </c>
      <c r="AJ54" s="150">
        <f>IF(AJ52="","",VLOOKUP(AJ52,'【記載例】シフト記号表（勤務時間帯）'!$C$5:$U$36,19,FALSE))</f>
        <v>3</v>
      </c>
      <c r="AK54" s="148" t="str">
        <f>IF(AK52="","",VLOOKUP(AK52,'【記載例】シフト記号表（勤務時間帯）'!$C$5:$U$36,19,FALSE))</f>
        <v>-</v>
      </c>
      <c r="AL54" s="149">
        <f>IF(AL52="","",VLOOKUP(AL52,'【記載例】シフト記号表（勤務時間帯）'!$C$5:$U$36,19,FALSE))</f>
        <v>3</v>
      </c>
      <c r="AM54" s="149" t="str">
        <f>IF(AM52="","",VLOOKUP(AM52,'【記載例】シフト記号表（勤務時間帯）'!$C$5:$U$36,19,FALSE))</f>
        <v>-</v>
      </c>
      <c r="AN54" s="149" t="str">
        <f>IF(AN52="","",VLOOKUP(AN52,'【記載例】シフト記号表（勤務時間帯）'!$C$5:$U$36,19,FALSE))</f>
        <v>-</v>
      </c>
      <c r="AO54" s="149">
        <f>IF(AO52="","",VLOOKUP(AO52,'【記載例】シフト記号表（勤務時間帯）'!$C$5:$U$36,19,FALSE))</f>
        <v>3</v>
      </c>
      <c r="AP54" s="149" t="str">
        <f>IF(AP52="","",VLOOKUP(AP52,'【記載例】シフト記号表（勤務時間帯）'!$C$5:$U$36,19,FALSE))</f>
        <v>-</v>
      </c>
      <c r="AQ54" s="150">
        <f>IF(AQ52="","",VLOOKUP(AQ52,'【記載例】シフト記号表（勤務時間帯）'!$C$5:$U$36,19,FALSE))</f>
        <v>3</v>
      </c>
      <c r="AR54" s="148" t="str">
        <f>IF(AR52="","",VLOOKUP(AR52,'【記載例】シフト記号表（勤務時間帯）'!$C$5:$U$36,19,FALSE))</f>
        <v>-</v>
      </c>
      <c r="AS54" s="149">
        <f>IF(AS52="","",VLOOKUP(AS52,'【記載例】シフト記号表（勤務時間帯）'!$C$5:$U$36,19,FALSE))</f>
        <v>3</v>
      </c>
      <c r="AT54" s="149" t="str">
        <f>IF(AT52="","",VLOOKUP(AT52,'【記載例】シフト記号表（勤務時間帯）'!$C$5:$U$36,19,FALSE))</f>
        <v>-</v>
      </c>
      <c r="AU54" s="149" t="str">
        <f>IF(AU52="","",VLOOKUP(AU52,'【記載例】シフト記号表（勤務時間帯）'!$C$5:$U$36,19,FALSE))</f>
        <v>-</v>
      </c>
      <c r="AV54" s="149">
        <f>IF(AV52="","",VLOOKUP(AV52,'【記載例】シフト記号表（勤務時間帯）'!$C$5:$U$36,19,FALSE))</f>
        <v>3</v>
      </c>
      <c r="AW54" s="149" t="str">
        <f>IF(AW52="","",VLOOKUP(AW52,'【記載例】シフト記号表（勤務時間帯）'!$C$5:$U$36,19,FALSE))</f>
        <v>-</v>
      </c>
      <c r="AX54" s="150">
        <f>IF(AX52="","",VLOOKUP(AX52,'【記載例】シフト記号表（勤務時間帯）'!$C$5:$U$36,19,FALSE))</f>
        <v>3</v>
      </c>
      <c r="AY54" s="148" t="str">
        <f>IF(AY52="","",VLOOKUP(AY52,'【記載例】シフト記号表（勤務時間帯）'!$C$5:$U$36,19,FALSE))</f>
        <v/>
      </c>
      <c r="AZ54" s="149" t="str">
        <f>IF(AZ52="","",VLOOKUP(AZ52,'【記載例】シフト記号表（勤務時間帯）'!$C$5:$U$36,19,FALSE))</f>
        <v/>
      </c>
      <c r="BA54" s="150" t="str">
        <f>IF(BA52="","",VLOOKUP(BA52,'【記載例】シフト記号表（勤務時間帯）'!$C$5:$U$36,19,FALSE))</f>
        <v/>
      </c>
      <c r="BB54" s="332">
        <f>IF($BB$4="計画",SUM(W54:AX54),IF($BB$4="実地指導用",SUM(W54:BA54),""))</f>
        <v>36</v>
      </c>
      <c r="BC54" s="333"/>
      <c r="BD54" s="334">
        <f>IF($BB$4="計画",BB54/4,IF($BB$4="実地指導用",【記載例】通所介護!BB54/(【記載例】通所介護!$BC$8/7),""))</f>
        <v>8.4</v>
      </c>
      <c r="BE54" s="335"/>
      <c r="BF54" s="364"/>
      <c r="BG54" s="365"/>
      <c r="BH54" s="366"/>
    </row>
    <row r="55" spans="2:60" ht="20.25" customHeight="1" x14ac:dyDescent="0.4">
      <c r="B55" s="292">
        <f>B52+1</f>
        <v>12</v>
      </c>
      <c r="C55" s="294"/>
      <c r="D55" s="295"/>
      <c r="E55" s="296"/>
      <c r="F55" s="185"/>
      <c r="G55" s="297"/>
      <c r="H55" s="300"/>
      <c r="I55" s="301"/>
      <c r="J55" s="301"/>
      <c r="K55" s="302"/>
      <c r="L55" s="286"/>
      <c r="M55" s="307"/>
      <c r="N55" s="307"/>
      <c r="O55" s="287"/>
      <c r="P55" s="280"/>
      <c r="Q55" s="281"/>
      <c r="R55" s="286"/>
      <c r="S55" s="287"/>
      <c r="T55" s="310" t="s">
        <v>49</v>
      </c>
      <c r="U55" s="311"/>
      <c r="V55" s="312"/>
      <c r="W55" s="186"/>
      <c r="X55" s="187"/>
      <c r="Y55" s="187"/>
      <c r="Z55" s="187"/>
      <c r="AA55" s="187"/>
      <c r="AB55" s="187"/>
      <c r="AC55" s="188"/>
      <c r="AD55" s="186"/>
      <c r="AE55" s="187"/>
      <c r="AF55" s="187"/>
      <c r="AG55" s="187"/>
      <c r="AH55" s="187"/>
      <c r="AI55" s="187"/>
      <c r="AJ55" s="188"/>
      <c r="AK55" s="186"/>
      <c r="AL55" s="187"/>
      <c r="AM55" s="187"/>
      <c r="AN55" s="187"/>
      <c r="AO55" s="187"/>
      <c r="AP55" s="187"/>
      <c r="AQ55" s="188"/>
      <c r="AR55" s="186"/>
      <c r="AS55" s="187"/>
      <c r="AT55" s="187"/>
      <c r="AU55" s="187"/>
      <c r="AV55" s="187"/>
      <c r="AW55" s="187"/>
      <c r="AX55" s="188"/>
      <c r="AY55" s="186"/>
      <c r="AZ55" s="187"/>
      <c r="BA55" s="188"/>
      <c r="BB55" s="336"/>
      <c r="BC55" s="337"/>
      <c r="BD55" s="338"/>
      <c r="BE55" s="339"/>
      <c r="BF55" s="280"/>
      <c r="BG55" s="307"/>
      <c r="BH55" s="287"/>
    </row>
    <row r="56" spans="2:60" ht="20.25" customHeight="1" x14ac:dyDescent="0.4">
      <c r="B56" s="292"/>
      <c r="C56" s="316"/>
      <c r="D56" s="317"/>
      <c r="E56" s="318"/>
      <c r="F56" s="184"/>
      <c r="G56" s="298"/>
      <c r="H56" s="303"/>
      <c r="I56" s="301"/>
      <c r="J56" s="301"/>
      <c r="K56" s="302"/>
      <c r="L56" s="288"/>
      <c r="M56" s="308"/>
      <c r="N56" s="308"/>
      <c r="O56" s="289"/>
      <c r="P56" s="282"/>
      <c r="Q56" s="283"/>
      <c r="R56" s="288"/>
      <c r="S56" s="289"/>
      <c r="T56" s="319" t="s">
        <v>15</v>
      </c>
      <c r="U56" s="320"/>
      <c r="V56" s="321"/>
      <c r="W56" s="145" t="str">
        <f>IF(W55="","",VLOOKUP(W55,'【記載例】シフト記号表（勤務時間帯）'!$C$5:$K$36,9,FALSE))</f>
        <v/>
      </c>
      <c r="X56" s="146" t="str">
        <f>IF(X55="","",VLOOKUP(X55,'【記載例】シフト記号表（勤務時間帯）'!$C$5:$K$36,9,FALSE))</f>
        <v/>
      </c>
      <c r="Y56" s="146" t="str">
        <f>IF(Y55="","",VLOOKUP(Y55,'【記載例】シフト記号表（勤務時間帯）'!$C$5:$K$36,9,FALSE))</f>
        <v/>
      </c>
      <c r="Z56" s="146" t="str">
        <f>IF(Z55="","",VLOOKUP(Z55,'【記載例】シフト記号表（勤務時間帯）'!$C$5:$K$36,9,FALSE))</f>
        <v/>
      </c>
      <c r="AA56" s="146" t="str">
        <f>IF(AA55="","",VLOOKUP(AA55,'【記載例】シフト記号表（勤務時間帯）'!$C$5:$K$36,9,FALSE))</f>
        <v/>
      </c>
      <c r="AB56" s="146" t="str">
        <f>IF(AB55="","",VLOOKUP(AB55,'【記載例】シフト記号表（勤務時間帯）'!$C$5:$K$36,9,FALSE))</f>
        <v/>
      </c>
      <c r="AC56" s="147" t="str">
        <f>IF(AC55="","",VLOOKUP(AC55,'【記載例】シフト記号表（勤務時間帯）'!$C$5:$K$36,9,FALSE))</f>
        <v/>
      </c>
      <c r="AD56" s="145" t="str">
        <f>IF(AD55="","",VLOOKUP(AD55,'【記載例】シフト記号表（勤務時間帯）'!$C$5:$K$36,9,FALSE))</f>
        <v/>
      </c>
      <c r="AE56" s="146" t="str">
        <f>IF(AE55="","",VLOOKUP(AE55,'【記載例】シフト記号表（勤務時間帯）'!$C$5:$K$36,9,FALSE))</f>
        <v/>
      </c>
      <c r="AF56" s="146" t="str">
        <f>IF(AF55="","",VLOOKUP(AF55,'【記載例】シフト記号表（勤務時間帯）'!$C$5:$K$36,9,FALSE))</f>
        <v/>
      </c>
      <c r="AG56" s="146" t="str">
        <f>IF(AG55="","",VLOOKUP(AG55,'【記載例】シフト記号表（勤務時間帯）'!$C$5:$K$36,9,FALSE))</f>
        <v/>
      </c>
      <c r="AH56" s="146" t="str">
        <f>IF(AH55="","",VLOOKUP(AH55,'【記載例】シフト記号表（勤務時間帯）'!$C$5:$K$36,9,FALSE))</f>
        <v/>
      </c>
      <c r="AI56" s="146" t="str">
        <f>IF(AI55="","",VLOOKUP(AI55,'【記載例】シフト記号表（勤務時間帯）'!$C$5:$K$36,9,FALSE))</f>
        <v/>
      </c>
      <c r="AJ56" s="147" t="str">
        <f>IF(AJ55="","",VLOOKUP(AJ55,'【記載例】シフト記号表（勤務時間帯）'!$C$5:$K$36,9,FALSE))</f>
        <v/>
      </c>
      <c r="AK56" s="145" t="str">
        <f>IF(AK55="","",VLOOKUP(AK55,'【記載例】シフト記号表（勤務時間帯）'!$C$5:$K$36,9,FALSE))</f>
        <v/>
      </c>
      <c r="AL56" s="146" t="str">
        <f>IF(AL55="","",VLOOKUP(AL55,'【記載例】シフト記号表（勤務時間帯）'!$C$5:$K$36,9,FALSE))</f>
        <v/>
      </c>
      <c r="AM56" s="146" t="str">
        <f>IF(AM55="","",VLOOKUP(AM55,'【記載例】シフト記号表（勤務時間帯）'!$C$5:$K$36,9,FALSE))</f>
        <v/>
      </c>
      <c r="AN56" s="146" t="str">
        <f>IF(AN55="","",VLOOKUP(AN55,'【記載例】シフト記号表（勤務時間帯）'!$C$5:$K$36,9,FALSE))</f>
        <v/>
      </c>
      <c r="AO56" s="146" t="str">
        <f>IF(AO55="","",VLOOKUP(AO55,'【記載例】シフト記号表（勤務時間帯）'!$C$5:$K$36,9,FALSE))</f>
        <v/>
      </c>
      <c r="AP56" s="146" t="str">
        <f>IF(AP55="","",VLOOKUP(AP55,'【記載例】シフト記号表（勤務時間帯）'!$C$5:$K$36,9,FALSE))</f>
        <v/>
      </c>
      <c r="AQ56" s="147" t="str">
        <f>IF(AQ55="","",VLOOKUP(AQ55,'【記載例】シフト記号表（勤務時間帯）'!$C$5:$K$36,9,FALSE))</f>
        <v/>
      </c>
      <c r="AR56" s="145" t="str">
        <f>IF(AR55="","",VLOOKUP(AR55,'【記載例】シフト記号表（勤務時間帯）'!$C$5:$K$36,9,FALSE))</f>
        <v/>
      </c>
      <c r="AS56" s="146" t="str">
        <f>IF(AS55="","",VLOOKUP(AS55,'【記載例】シフト記号表（勤務時間帯）'!$C$5:$K$36,9,FALSE))</f>
        <v/>
      </c>
      <c r="AT56" s="146" t="str">
        <f>IF(AT55="","",VLOOKUP(AT55,'【記載例】シフト記号表（勤務時間帯）'!$C$5:$K$36,9,FALSE))</f>
        <v/>
      </c>
      <c r="AU56" s="146" t="str">
        <f>IF(AU55="","",VLOOKUP(AU55,'【記載例】シフト記号表（勤務時間帯）'!$C$5:$K$36,9,FALSE))</f>
        <v/>
      </c>
      <c r="AV56" s="146" t="str">
        <f>IF(AV55="","",VLOOKUP(AV55,'【記載例】シフト記号表（勤務時間帯）'!$C$5:$K$36,9,FALSE))</f>
        <v/>
      </c>
      <c r="AW56" s="146" t="str">
        <f>IF(AW55="","",VLOOKUP(AW55,'【記載例】シフト記号表（勤務時間帯）'!$C$5:$K$36,9,FALSE))</f>
        <v/>
      </c>
      <c r="AX56" s="147" t="str">
        <f>IF(AX55="","",VLOOKUP(AX55,'【記載例】シフト記号表（勤務時間帯）'!$C$5:$K$36,9,FALSE))</f>
        <v/>
      </c>
      <c r="AY56" s="145" t="str">
        <f>IF(AY55="","",VLOOKUP(AY55,'【記載例】シフト記号表（勤務時間帯）'!$C$5:$K$36,9,FALSE))</f>
        <v/>
      </c>
      <c r="AZ56" s="146" t="str">
        <f>IF(AZ55="","",VLOOKUP(AZ55,'【記載例】シフト記号表（勤務時間帯）'!$C$5:$K$36,9,FALSE))</f>
        <v/>
      </c>
      <c r="BA56" s="147" t="str">
        <f>IF(BA55="","",VLOOKUP(BA55,'【記載例】シフト記号表（勤務時間帯）'!$C$5:$K$36,9,FALSE))</f>
        <v/>
      </c>
      <c r="BB56" s="322">
        <f>IF($BB$4="計画",SUM(W56:AX56),IF($BB$4="実地指導用",SUM(W56:BA56),""))</f>
        <v>0</v>
      </c>
      <c r="BC56" s="323"/>
      <c r="BD56" s="324">
        <f>IF($BB$4="計画",BB56/4,IF($BB$4="実地指導用",【記載例】通所介護!BB56/(【記載例】通所介護!$BC$8/7),""))</f>
        <v>0</v>
      </c>
      <c r="BE56" s="325"/>
      <c r="BF56" s="282"/>
      <c r="BG56" s="308"/>
      <c r="BH56" s="289"/>
    </row>
    <row r="57" spans="2:60" ht="20.25" customHeight="1" x14ac:dyDescent="0.4">
      <c r="B57" s="292"/>
      <c r="C57" s="326"/>
      <c r="D57" s="327"/>
      <c r="E57" s="328"/>
      <c r="F57" s="184">
        <f>C56</f>
        <v>0</v>
      </c>
      <c r="G57" s="343"/>
      <c r="H57" s="303"/>
      <c r="I57" s="301"/>
      <c r="J57" s="301"/>
      <c r="K57" s="302"/>
      <c r="L57" s="344"/>
      <c r="M57" s="314"/>
      <c r="N57" s="314"/>
      <c r="O57" s="315"/>
      <c r="P57" s="313"/>
      <c r="Q57" s="357"/>
      <c r="R57" s="344"/>
      <c r="S57" s="315"/>
      <c r="T57" s="329" t="s">
        <v>50</v>
      </c>
      <c r="U57" s="330"/>
      <c r="V57" s="331"/>
      <c r="W57" s="148" t="str">
        <f>IF(W55="","",VLOOKUP(W55,'【記載例】シフト記号表（勤務時間帯）'!$C$5:$U$36,19,FALSE))</f>
        <v/>
      </c>
      <c r="X57" s="149" t="str">
        <f>IF(X55="","",VLOOKUP(X55,'【記載例】シフト記号表（勤務時間帯）'!$C$5:$U$36,19,FALSE))</f>
        <v/>
      </c>
      <c r="Y57" s="149" t="str">
        <f>IF(Y55="","",VLOOKUP(Y55,'【記載例】シフト記号表（勤務時間帯）'!$C$5:$U$36,19,FALSE))</f>
        <v/>
      </c>
      <c r="Z57" s="149" t="str">
        <f>IF(Z55="","",VLOOKUP(Z55,'【記載例】シフト記号表（勤務時間帯）'!$C$5:$U$36,19,FALSE))</f>
        <v/>
      </c>
      <c r="AA57" s="149" t="str">
        <f>IF(AA55="","",VLOOKUP(AA55,'【記載例】シフト記号表（勤務時間帯）'!$C$5:$U$36,19,FALSE))</f>
        <v/>
      </c>
      <c r="AB57" s="149" t="str">
        <f>IF(AB55="","",VLOOKUP(AB55,'【記載例】シフト記号表（勤務時間帯）'!$C$5:$U$36,19,FALSE))</f>
        <v/>
      </c>
      <c r="AC57" s="150" t="str">
        <f>IF(AC55="","",VLOOKUP(AC55,'【記載例】シフト記号表（勤務時間帯）'!$C$5:$U$36,19,FALSE))</f>
        <v/>
      </c>
      <c r="AD57" s="148" t="str">
        <f>IF(AD55="","",VLOOKUP(AD55,'【記載例】シフト記号表（勤務時間帯）'!$C$5:$U$36,19,FALSE))</f>
        <v/>
      </c>
      <c r="AE57" s="149" t="str">
        <f>IF(AE55="","",VLOOKUP(AE55,'【記載例】シフト記号表（勤務時間帯）'!$C$5:$U$36,19,FALSE))</f>
        <v/>
      </c>
      <c r="AF57" s="149" t="str">
        <f>IF(AF55="","",VLOOKUP(AF55,'【記載例】シフト記号表（勤務時間帯）'!$C$5:$U$36,19,FALSE))</f>
        <v/>
      </c>
      <c r="AG57" s="149" t="str">
        <f>IF(AG55="","",VLOOKUP(AG55,'【記載例】シフト記号表（勤務時間帯）'!$C$5:$U$36,19,FALSE))</f>
        <v/>
      </c>
      <c r="AH57" s="149" t="str">
        <f>IF(AH55="","",VLOOKUP(AH55,'【記載例】シフト記号表（勤務時間帯）'!$C$5:$U$36,19,FALSE))</f>
        <v/>
      </c>
      <c r="AI57" s="149" t="str">
        <f>IF(AI55="","",VLOOKUP(AI55,'【記載例】シフト記号表（勤務時間帯）'!$C$5:$U$36,19,FALSE))</f>
        <v/>
      </c>
      <c r="AJ57" s="150" t="str">
        <f>IF(AJ55="","",VLOOKUP(AJ55,'【記載例】シフト記号表（勤務時間帯）'!$C$5:$U$36,19,FALSE))</f>
        <v/>
      </c>
      <c r="AK57" s="148" t="str">
        <f>IF(AK55="","",VLOOKUP(AK55,'【記載例】シフト記号表（勤務時間帯）'!$C$5:$U$36,19,FALSE))</f>
        <v/>
      </c>
      <c r="AL57" s="149" t="str">
        <f>IF(AL55="","",VLOOKUP(AL55,'【記載例】シフト記号表（勤務時間帯）'!$C$5:$U$36,19,FALSE))</f>
        <v/>
      </c>
      <c r="AM57" s="149" t="str">
        <f>IF(AM55="","",VLOOKUP(AM55,'【記載例】シフト記号表（勤務時間帯）'!$C$5:$U$36,19,FALSE))</f>
        <v/>
      </c>
      <c r="AN57" s="149" t="str">
        <f>IF(AN55="","",VLOOKUP(AN55,'【記載例】シフト記号表（勤務時間帯）'!$C$5:$U$36,19,FALSE))</f>
        <v/>
      </c>
      <c r="AO57" s="149" t="str">
        <f>IF(AO55="","",VLOOKUP(AO55,'【記載例】シフト記号表（勤務時間帯）'!$C$5:$U$36,19,FALSE))</f>
        <v/>
      </c>
      <c r="AP57" s="149" t="str">
        <f>IF(AP55="","",VLOOKUP(AP55,'【記載例】シフト記号表（勤務時間帯）'!$C$5:$U$36,19,FALSE))</f>
        <v/>
      </c>
      <c r="AQ57" s="150" t="str">
        <f>IF(AQ55="","",VLOOKUP(AQ55,'【記載例】シフト記号表（勤務時間帯）'!$C$5:$U$36,19,FALSE))</f>
        <v/>
      </c>
      <c r="AR57" s="148" t="str">
        <f>IF(AR55="","",VLOOKUP(AR55,'【記載例】シフト記号表（勤務時間帯）'!$C$5:$U$36,19,FALSE))</f>
        <v/>
      </c>
      <c r="AS57" s="149" t="str">
        <f>IF(AS55="","",VLOOKUP(AS55,'【記載例】シフト記号表（勤務時間帯）'!$C$5:$U$36,19,FALSE))</f>
        <v/>
      </c>
      <c r="AT57" s="149" t="str">
        <f>IF(AT55="","",VLOOKUP(AT55,'【記載例】シフト記号表（勤務時間帯）'!$C$5:$U$36,19,FALSE))</f>
        <v/>
      </c>
      <c r="AU57" s="149" t="str">
        <f>IF(AU55="","",VLOOKUP(AU55,'【記載例】シフト記号表（勤務時間帯）'!$C$5:$U$36,19,FALSE))</f>
        <v/>
      </c>
      <c r="AV57" s="149" t="str">
        <f>IF(AV55="","",VLOOKUP(AV55,'【記載例】シフト記号表（勤務時間帯）'!$C$5:$U$36,19,FALSE))</f>
        <v/>
      </c>
      <c r="AW57" s="149" t="str">
        <f>IF(AW55="","",VLOOKUP(AW55,'【記載例】シフト記号表（勤務時間帯）'!$C$5:$U$36,19,FALSE))</f>
        <v/>
      </c>
      <c r="AX57" s="150" t="str">
        <f>IF(AX55="","",VLOOKUP(AX55,'【記載例】シフト記号表（勤務時間帯）'!$C$5:$U$36,19,FALSE))</f>
        <v/>
      </c>
      <c r="AY57" s="148" t="str">
        <f>IF(AY55="","",VLOOKUP(AY55,'【記載例】シフト記号表（勤務時間帯）'!$C$5:$U$36,19,FALSE))</f>
        <v/>
      </c>
      <c r="AZ57" s="149" t="str">
        <f>IF(AZ55="","",VLOOKUP(AZ55,'【記載例】シフト記号表（勤務時間帯）'!$C$5:$U$36,19,FALSE))</f>
        <v/>
      </c>
      <c r="BA57" s="150" t="str">
        <f>IF(BA55="","",VLOOKUP(BA55,'【記載例】シフト記号表（勤務時間帯）'!$C$5:$U$36,19,FALSE))</f>
        <v/>
      </c>
      <c r="BB57" s="332">
        <f>IF($BB$4="計画",SUM(W57:AX57),IF($BB$4="実地指導用",SUM(W57:BA57),""))</f>
        <v>0</v>
      </c>
      <c r="BC57" s="333"/>
      <c r="BD57" s="334">
        <f>IF($BB$4="計画",BB57/4,IF($BB$4="実地指導用",【記載例】通所介護!BB57/(【記載例】通所介護!$BC$8/7),""))</f>
        <v>0</v>
      </c>
      <c r="BE57" s="335"/>
      <c r="BF57" s="313"/>
      <c r="BG57" s="314"/>
      <c r="BH57" s="315"/>
    </row>
    <row r="58" spans="2:60" ht="20.25" customHeight="1" x14ac:dyDescent="0.4">
      <c r="B58" s="292">
        <f>B55+1</f>
        <v>13</v>
      </c>
      <c r="C58" s="294"/>
      <c r="D58" s="295"/>
      <c r="E58" s="296"/>
      <c r="F58" s="185"/>
      <c r="G58" s="297"/>
      <c r="H58" s="300"/>
      <c r="I58" s="301"/>
      <c r="J58" s="301"/>
      <c r="K58" s="302"/>
      <c r="L58" s="286"/>
      <c r="M58" s="307"/>
      <c r="N58" s="307"/>
      <c r="O58" s="287"/>
      <c r="P58" s="280"/>
      <c r="Q58" s="281"/>
      <c r="R58" s="286"/>
      <c r="S58" s="287"/>
      <c r="T58" s="310" t="s">
        <v>49</v>
      </c>
      <c r="U58" s="311"/>
      <c r="V58" s="312"/>
      <c r="W58" s="186"/>
      <c r="X58" s="187"/>
      <c r="Y58" s="187"/>
      <c r="Z58" s="187"/>
      <c r="AA58" s="187"/>
      <c r="AB58" s="187"/>
      <c r="AC58" s="188"/>
      <c r="AD58" s="186"/>
      <c r="AE58" s="187"/>
      <c r="AF58" s="187"/>
      <c r="AG58" s="187"/>
      <c r="AH58" s="187"/>
      <c r="AI58" s="187"/>
      <c r="AJ58" s="188"/>
      <c r="AK58" s="186"/>
      <c r="AL58" s="187"/>
      <c r="AM58" s="187"/>
      <c r="AN58" s="187"/>
      <c r="AO58" s="187"/>
      <c r="AP58" s="187"/>
      <c r="AQ58" s="188"/>
      <c r="AR58" s="186"/>
      <c r="AS58" s="187"/>
      <c r="AT58" s="187"/>
      <c r="AU58" s="187"/>
      <c r="AV58" s="187"/>
      <c r="AW58" s="187"/>
      <c r="AX58" s="188"/>
      <c r="AY58" s="186"/>
      <c r="AZ58" s="187"/>
      <c r="BA58" s="188"/>
      <c r="BB58" s="336"/>
      <c r="BC58" s="337"/>
      <c r="BD58" s="338"/>
      <c r="BE58" s="339"/>
      <c r="BF58" s="280"/>
      <c r="BG58" s="307"/>
      <c r="BH58" s="287"/>
    </row>
    <row r="59" spans="2:60" ht="20.25" customHeight="1" x14ac:dyDescent="0.4">
      <c r="B59" s="292"/>
      <c r="C59" s="316"/>
      <c r="D59" s="317"/>
      <c r="E59" s="318"/>
      <c r="F59" s="184"/>
      <c r="G59" s="298"/>
      <c r="H59" s="303"/>
      <c r="I59" s="301"/>
      <c r="J59" s="301"/>
      <c r="K59" s="302"/>
      <c r="L59" s="288"/>
      <c r="M59" s="308"/>
      <c r="N59" s="308"/>
      <c r="O59" s="289"/>
      <c r="P59" s="282"/>
      <c r="Q59" s="283"/>
      <c r="R59" s="288"/>
      <c r="S59" s="289"/>
      <c r="T59" s="319" t="s">
        <v>15</v>
      </c>
      <c r="U59" s="320"/>
      <c r="V59" s="321"/>
      <c r="W59" s="145" t="str">
        <f>IF(W58="","",VLOOKUP(W58,'【記載例】シフト記号表（勤務時間帯）'!$C$5:$K$36,9,FALSE))</f>
        <v/>
      </c>
      <c r="X59" s="146" t="str">
        <f>IF(X58="","",VLOOKUP(X58,'【記載例】シフト記号表（勤務時間帯）'!$C$5:$K$36,9,FALSE))</f>
        <v/>
      </c>
      <c r="Y59" s="146" t="str">
        <f>IF(Y58="","",VLOOKUP(Y58,'【記載例】シフト記号表（勤務時間帯）'!$C$5:$K$36,9,FALSE))</f>
        <v/>
      </c>
      <c r="Z59" s="146" t="str">
        <f>IF(Z58="","",VLOOKUP(Z58,'【記載例】シフト記号表（勤務時間帯）'!$C$5:$K$36,9,FALSE))</f>
        <v/>
      </c>
      <c r="AA59" s="146" t="str">
        <f>IF(AA58="","",VLOOKUP(AA58,'【記載例】シフト記号表（勤務時間帯）'!$C$5:$K$36,9,FALSE))</f>
        <v/>
      </c>
      <c r="AB59" s="146" t="str">
        <f>IF(AB58="","",VLOOKUP(AB58,'【記載例】シフト記号表（勤務時間帯）'!$C$5:$K$36,9,FALSE))</f>
        <v/>
      </c>
      <c r="AC59" s="147" t="str">
        <f>IF(AC58="","",VLOOKUP(AC58,'【記載例】シフト記号表（勤務時間帯）'!$C$5:$K$36,9,FALSE))</f>
        <v/>
      </c>
      <c r="AD59" s="145" t="str">
        <f>IF(AD58="","",VLOOKUP(AD58,'【記載例】シフト記号表（勤務時間帯）'!$C$5:$K$36,9,FALSE))</f>
        <v/>
      </c>
      <c r="AE59" s="146" t="str">
        <f>IF(AE58="","",VLOOKUP(AE58,'【記載例】シフト記号表（勤務時間帯）'!$C$5:$K$36,9,FALSE))</f>
        <v/>
      </c>
      <c r="AF59" s="146" t="str">
        <f>IF(AF58="","",VLOOKUP(AF58,'【記載例】シフト記号表（勤務時間帯）'!$C$5:$K$36,9,FALSE))</f>
        <v/>
      </c>
      <c r="AG59" s="146" t="str">
        <f>IF(AG58="","",VLOOKUP(AG58,'【記載例】シフト記号表（勤務時間帯）'!$C$5:$K$36,9,FALSE))</f>
        <v/>
      </c>
      <c r="AH59" s="146" t="str">
        <f>IF(AH58="","",VLOOKUP(AH58,'【記載例】シフト記号表（勤務時間帯）'!$C$5:$K$36,9,FALSE))</f>
        <v/>
      </c>
      <c r="AI59" s="146" t="str">
        <f>IF(AI58="","",VLOOKUP(AI58,'【記載例】シフト記号表（勤務時間帯）'!$C$5:$K$36,9,FALSE))</f>
        <v/>
      </c>
      <c r="AJ59" s="147" t="str">
        <f>IF(AJ58="","",VLOOKUP(AJ58,'【記載例】シフト記号表（勤務時間帯）'!$C$5:$K$36,9,FALSE))</f>
        <v/>
      </c>
      <c r="AK59" s="145" t="str">
        <f>IF(AK58="","",VLOOKUP(AK58,'【記載例】シフト記号表（勤務時間帯）'!$C$5:$K$36,9,FALSE))</f>
        <v/>
      </c>
      <c r="AL59" s="146" t="str">
        <f>IF(AL58="","",VLOOKUP(AL58,'【記載例】シフト記号表（勤務時間帯）'!$C$5:$K$36,9,FALSE))</f>
        <v/>
      </c>
      <c r="AM59" s="146" t="str">
        <f>IF(AM58="","",VLOOKUP(AM58,'【記載例】シフト記号表（勤務時間帯）'!$C$5:$K$36,9,FALSE))</f>
        <v/>
      </c>
      <c r="AN59" s="146" t="str">
        <f>IF(AN58="","",VLOOKUP(AN58,'【記載例】シフト記号表（勤務時間帯）'!$C$5:$K$36,9,FALSE))</f>
        <v/>
      </c>
      <c r="AO59" s="146" t="str">
        <f>IF(AO58="","",VLOOKUP(AO58,'【記載例】シフト記号表（勤務時間帯）'!$C$5:$K$36,9,FALSE))</f>
        <v/>
      </c>
      <c r="AP59" s="146" t="str">
        <f>IF(AP58="","",VLOOKUP(AP58,'【記載例】シフト記号表（勤務時間帯）'!$C$5:$K$36,9,FALSE))</f>
        <v/>
      </c>
      <c r="AQ59" s="147" t="str">
        <f>IF(AQ58="","",VLOOKUP(AQ58,'【記載例】シフト記号表（勤務時間帯）'!$C$5:$K$36,9,FALSE))</f>
        <v/>
      </c>
      <c r="AR59" s="145" t="str">
        <f>IF(AR58="","",VLOOKUP(AR58,'【記載例】シフト記号表（勤務時間帯）'!$C$5:$K$36,9,FALSE))</f>
        <v/>
      </c>
      <c r="AS59" s="146" t="str">
        <f>IF(AS58="","",VLOOKUP(AS58,'【記載例】シフト記号表（勤務時間帯）'!$C$5:$K$36,9,FALSE))</f>
        <v/>
      </c>
      <c r="AT59" s="146" t="str">
        <f>IF(AT58="","",VLOOKUP(AT58,'【記載例】シフト記号表（勤務時間帯）'!$C$5:$K$36,9,FALSE))</f>
        <v/>
      </c>
      <c r="AU59" s="146" t="str">
        <f>IF(AU58="","",VLOOKUP(AU58,'【記載例】シフト記号表（勤務時間帯）'!$C$5:$K$36,9,FALSE))</f>
        <v/>
      </c>
      <c r="AV59" s="146" t="str">
        <f>IF(AV58="","",VLOOKUP(AV58,'【記載例】シフト記号表（勤務時間帯）'!$C$5:$K$36,9,FALSE))</f>
        <v/>
      </c>
      <c r="AW59" s="146" t="str">
        <f>IF(AW58="","",VLOOKUP(AW58,'【記載例】シフト記号表（勤務時間帯）'!$C$5:$K$36,9,FALSE))</f>
        <v/>
      </c>
      <c r="AX59" s="147" t="str">
        <f>IF(AX58="","",VLOOKUP(AX58,'【記載例】シフト記号表（勤務時間帯）'!$C$5:$K$36,9,FALSE))</f>
        <v/>
      </c>
      <c r="AY59" s="145" t="str">
        <f>IF(AY58="","",VLOOKUP(AY58,'【記載例】シフト記号表（勤務時間帯）'!$C$5:$K$36,9,FALSE))</f>
        <v/>
      </c>
      <c r="AZ59" s="146" t="str">
        <f>IF(AZ58="","",VLOOKUP(AZ58,'【記載例】シフト記号表（勤務時間帯）'!$C$5:$K$36,9,FALSE))</f>
        <v/>
      </c>
      <c r="BA59" s="147" t="str">
        <f>IF(BA58="","",VLOOKUP(BA58,'【記載例】シフト記号表（勤務時間帯）'!$C$5:$K$36,9,FALSE))</f>
        <v/>
      </c>
      <c r="BB59" s="322">
        <f>IF($BB$4="計画",SUM(W59:AX59),IF($BB$4="実地指導用",SUM(W59:BA59),""))</f>
        <v>0</v>
      </c>
      <c r="BC59" s="323"/>
      <c r="BD59" s="324">
        <f>IF($BB$4="計画",BB59/4,IF($BB$4="実地指導用",【記載例】通所介護!BB59/(【記載例】通所介護!$BC$8/7),""))</f>
        <v>0</v>
      </c>
      <c r="BE59" s="325"/>
      <c r="BF59" s="282"/>
      <c r="BG59" s="308"/>
      <c r="BH59" s="289"/>
    </row>
    <row r="60" spans="2:60" ht="20.25" customHeight="1" thickBot="1" x14ac:dyDescent="0.45">
      <c r="B60" s="293"/>
      <c r="C60" s="326"/>
      <c r="D60" s="327"/>
      <c r="E60" s="328"/>
      <c r="F60" s="189">
        <f>C59</f>
        <v>0</v>
      </c>
      <c r="G60" s="299"/>
      <c r="H60" s="304"/>
      <c r="I60" s="305"/>
      <c r="J60" s="305"/>
      <c r="K60" s="306"/>
      <c r="L60" s="290"/>
      <c r="M60" s="309"/>
      <c r="N60" s="309"/>
      <c r="O60" s="291"/>
      <c r="P60" s="284"/>
      <c r="Q60" s="285"/>
      <c r="R60" s="290"/>
      <c r="S60" s="291"/>
      <c r="T60" s="340" t="s">
        <v>50</v>
      </c>
      <c r="U60" s="341"/>
      <c r="V60" s="342"/>
      <c r="W60" s="163" t="str">
        <f>IF(W58="","",VLOOKUP(W58,'【記載例】シフト記号表（勤務時間帯）'!$C$5:$U$36,19,FALSE))</f>
        <v/>
      </c>
      <c r="X60" s="164" t="str">
        <f>IF(X58="","",VLOOKUP(X58,'【記載例】シフト記号表（勤務時間帯）'!$C$5:$U$36,19,FALSE))</f>
        <v/>
      </c>
      <c r="Y60" s="164" t="str">
        <f>IF(Y58="","",VLOOKUP(Y58,'【記載例】シフト記号表（勤務時間帯）'!$C$5:$U$36,19,FALSE))</f>
        <v/>
      </c>
      <c r="Z60" s="164" t="str">
        <f>IF(Z58="","",VLOOKUP(Z58,'【記載例】シフト記号表（勤務時間帯）'!$C$5:$U$36,19,FALSE))</f>
        <v/>
      </c>
      <c r="AA60" s="164" t="str">
        <f>IF(AA58="","",VLOOKUP(AA58,'【記載例】シフト記号表（勤務時間帯）'!$C$5:$U$36,19,FALSE))</f>
        <v/>
      </c>
      <c r="AB60" s="164" t="str">
        <f>IF(AB58="","",VLOOKUP(AB58,'【記載例】シフト記号表（勤務時間帯）'!$C$5:$U$36,19,FALSE))</f>
        <v/>
      </c>
      <c r="AC60" s="165" t="str">
        <f>IF(AC58="","",VLOOKUP(AC58,'【記載例】シフト記号表（勤務時間帯）'!$C$5:$U$36,19,FALSE))</f>
        <v/>
      </c>
      <c r="AD60" s="163" t="str">
        <f>IF(AD58="","",VLOOKUP(AD58,'【記載例】シフト記号表（勤務時間帯）'!$C$5:$U$36,19,FALSE))</f>
        <v/>
      </c>
      <c r="AE60" s="164" t="str">
        <f>IF(AE58="","",VLOOKUP(AE58,'【記載例】シフト記号表（勤務時間帯）'!$C$5:$U$36,19,FALSE))</f>
        <v/>
      </c>
      <c r="AF60" s="164" t="str">
        <f>IF(AF58="","",VLOOKUP(AF58,'【記載例】シフト記号表（勤務時間帯）'!$C$5:$U$36,19,FALSE))</f>
        <v/>
      </c>
      <c r="AG60" s="164" t="str">
        <f>IF(AG58="","",VLOOKUP(AG58,'【記載例】シフト記号表（勤務時間帯）'!$C$5:$U$36,19,FALSE))</f>
        <v/>
      </c>
      <c r="AH60" s="164" t="str">
        <f>IF(AH58="","",VLOOKUP(AH58,'【記載例】シフト記号表（勤務時間帯）'!$C$5:$U$36,19,FALSE))</f>
        <v/>
      </c>
      <c r="AI60" s="164" t="str">
        <f>IF(AI58="","",VLOOKUP(AI58,'【記載例】シフト記号表（勤務時間帯）'!$C$5:$U$36,19,FALSE))</f>
        <v/>
      </c>
      <c r="AJ60" s="165" t="str">
        <f>IF(AJ58="","",VLOOKUP(AJ58,'【記載例】シフト記号表（勤務時間帯）'!$C$5:$U$36,19,FALSE))</f>
        <v/>
      </c>
      <c r="AK60" s="163" t="str">
        <f>IF(AK58="","",VLOOKUP(AK58,'【記載例】シフト記号表（勤務時間帯）'!$C$5:$U$36,19,FALSE))</f>
        <v/>
      </c>
      <c r="AL60" s="164" t="str">
        <f>IF(AL58="","",VLOOKUP(AL58,'【記載例】シフト記号表（勤務時間帯）'!$C$5:$U$36,19,FALSE))</f>
        <v/>
      </c>
      <c r="AM60" s="164" t="str">
        <f>IF(AM58="","",VLOOKUP(AM58,'【記載例】シフト記号表（勤務時間帯）'!$C$5:$U$36,19,FALSE))</f>
        <v/>
      </c>
      <c r="AN60" s="164" t="str">
        <f>IF(AN58="","",VLOOKUP(AN58,'【記載例】シフト記号表（勤務時間帯）'!$C$5:$U$36,19,FALSE))</f>
        <v/>
      </c>
      <c r="AO60" s="164" t="str">
        <f>IF(AO58="","",VLOOKUP(AO58,'【記載例】シフト記号表（勤務時間帯）'!$C$5:$U$36,19,FALSE))</f>
        <v/>
      </c>
      <c r="AP60" s="164" t="str">
        <f>IF(AP58="","",VLOOKUP(AP58,'【記載例】シフト記号表（勤務時間帯）'!$C$5:$U$36,19,FALSE))</f>
        <v/>
      </c>
      <c r="AQ60" s="165" t="str">
        <f>IF(AQ58="","",VLOOKUP(AQ58,'【記載例】シフト記号表（勤務時間帯）'!$C$5:$U$36,19,FALSE))</f>
        <v/>
      </c>
      <c r="AR60" s="163" t="str">
        <f>IF(AR58="","",VLOOKUP(AR58,'【記載例】シフト記号表（勤務時間帯）'!$C$5:$U$36,19,FALSE))</f>
        <v/>
      </c>
      <c r="AS60" s="164" t="str">
        <f>IF(AS58="","",VLOOKUP(AS58,'【記載例】シフト記号表（勤務時間帯）'!$C$5:$U$36,19,FALSE))</f>
        <v/>
      </c>
      <c r="AT60" s="164" t="str">
        <f>IF(AT58="","",VLOOKUP(AT58,'【記載例】シフト記号表（勤務時間帯）'!$C$5:$U$36,19,FALSE))</f>
        <v/>
      </c>
      <c r="AU60" s="164" t="str">
        <f>IF(AU58="","",VLOOKUP(AU58,'【記載例】シフト記号表（勤務時間帯）'!$C$5:$U$36,19,FALSE))</f>
        <v/>
      </c>
      <c r="AV60" s="164" t="str">
        <f>IF(AV58="","",VLOOKUP(AV58,'【記載例】シフト記号表（勤務時間帯）'!$C$5:$U$36,19,FALSE))</f>
        <v/>
      </c>
      <c r="AW60" s="164" t="str">
        <f>IF(AW58="","",VLOOKUP(AW58,'【記載例】シフト記号表（勤務時間帯）'!$C$5:$U$36,19,FALSE))</f>
        <v/>
      </c>
      <c r="AX60" s="165" t="str">
        <f>IF(AX58="","",VLOOKUP(AX58,'【記載例】シフト記号表（勤務時間帯）'!$C$5:$U$36,19,FALSE))</f>
        <v/>
      </c>
      <c r="AY60" s="163" t="str">
        <f>IF(AY58="","",VLOOKUP(AY58,'【記載例】シフト記号表（勤務時間帯）'!$C$5:$U$36,19,FALSE))</f>
        <v/>
      </c>
      <c r="AZ60" s="164" t="str">
        <f>IF(AZ58="","",VLOOKUP(AZ58,'【記載例】シフト記号表（勤務時間帯）'!$C$5:$U$36,19,FALSE))</f>
        <v/>
      </c>
      <c r="BA60" s="165" t="str">
        <f>IF(BA58="","",VLOOKUP(BA58,'【記載例】シフト記号表（勤務時間帯）'!$C$5:$U$36,19,FALSE))</f>
        <v/>
      </c>
      <c r="BB60" s="257">
        <f>IF($BB$4="計画",SUM(W60:AX60),IF($BB$4="実地指導用",SUM(W60:BA60),""))</f>
        <v>0</v>
      </c>
      <c r="BC60" s="258"/>
      <c r="BD60" s="259">
        <f>IF($BB$4="計画",BB60/4,IF($BB$4="実地指導用",【記載例】通所介護!BB60/(【記載例】通所介護!$BC$8/7),""))</f>
        <v>0</v>
      </c>
      <c r="BE60" s="260"/>
      <c r="BF60" s="284"/>
      <c r="BG60" s="309"/>
      <c r="BH60" s="291"/>
    </row>
    <row r="61" spans="2:60" s="93" customFormat="1" ht="6" customHeight="1" thickBot="1" x14ac:dyDescent="0.45">
      <c r="B61" s="116"/>
      <c r="C61" s="110"/>
      <c r="D61" s="110"/>
      <c r="E61" s="110"/>
      <c r="F61" s="94"/>
      <c r="G61" s="94"/>
      <c r="H61" s="95"/>
      <c r="I61" s="95"/>
      <c r="J61" s="95"/>
      <c r="K61" s="95"/>
      <c r="L61" s="94"/>
      <c r="M61" s="94"/>
      <c r="N61" s="94"/>
      <c r="O61" s="94"/>
      <c r="P61" s="94"/>
      <c r="Q61" s="94"/>
      <c r="R61" s="94"/>
      <c r="S61" s="94"/>
      <c r="T61" s="96"/>
      <c r="U61" s="96"/>
      <c r="V61" s="96"/>
      <c r="W61" s="95"/>
      <c r="X61" s="95"/>
      <c r="Y61" s="95"/>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5"/>
      <c r="AY61" s="95"/>
      <c r="AZ61" s="95"/>
      <c r="BA61" s="95"/>
      <c r="BB61" s="97"/>
      <c r="BC61" s="97"/>
      <c r="BD61" s="97"/>
      <c r="BE61" s="97"/>
      <c r="BF61" s="94"/>
      <c r="BG61" s="94"/>
      <c r="BH61" s="98"/>
    </row>
    <row r="62" spans="2:60" ht="20.100000000000001" customHeight="1" x14ac:dyDescent="0.4">
      <c r="B62" s="117"/>
      <c r="C62" s="33"/>
      <c r="D62" s="33"/>
      <c r="E62" s="33"/>
      <c r="F62" s="33"/>
      <c r="G62" s="33"/>
      <c r="H62" s="261" t="s">
        <v>151</v>
      </c>
      <c r="I62" s="261"/>
      <c r="J62" s="261"/>
      <c r="K62" s="261"/>
      <c r="L62" s="261"/>
      <c r="M62" s="261"/>
      <c r="N62" s="261"/>
      <c r="O62" s="261"/>
      <c r="P62" s="261"/>
      <c r="Q62" s="261"/>
      <c r="R62" s="261"/>
      <c r="S62" s="261"/>
      <c r="T62" s="261"/>
      <c r="U62" s="261"/>
      <c r="V62" s="262"/>
      <c r="W62" s="151">
        <f t="shared" ref="W62:BA62" si="1">IF(SUMIF($F$22:$F$60, "生活相談員", W22:W60)=0,"",SUMIF($F$22:$F$60,"生活相談員",W22:W60))</f>
        <v>7.0000000000000089</v>
      </c>
      <c r="X62" s="152">
        <f t="shared" si="1"/>
        <v>7.0000000000000089</v>
      </c>
      <c r="Y62" s="152">
        <f t="shared" si="1"/>
        <v>7.0000000000000089</v>
      </c>
      <c r="Z62" s="152">
        <f t="shared" si="1"/>
        <v>7.0000000000000089</v>
      </c>
      <c r="AA62" s="152">
        <f t="shared" si="1"/>
        <v>7.0000000000000089</v>
      </c>
      <c r="AB62" s="152">
        <f t="shared" si="1"/>
        <v>7.0000000000000089</v>
      </c>
      <c r="AC62" s="153">
        <f t="shared" si="1"/>
        <v>7.0000000000000089</v>
      </c>
      <c r="AD62" s="151">
        <f t="shared" si="1"/>
        <v>7.0000000000000089</v>
      </c>
      <c r="AE62" s="152">
        <f t="shared" si="1"/>
        <v>7.0000000000000089</v>
      </c>
      <c r="AF62" s="152">
        <f t="shared" si="1"/>
        <v>7.0000000000000089</v>
      </c>
      <c r="AG62" s="152">
        <f t="shared" si="1"/>
        <v>7.0000000000000089</v>
      </c>
      <c r="AH62" s="152">
        <f t="shared" si="1"/>
        <v>7.0000000000000089</v>
      </c>
      <c r="AI62" s="152">
        <f t="shared" si="1"/>
        <v>7.0000000000000089</v>
      </c>
      <c r="AJ62" s="153">
        <f t="shared" si="1"/>
        <v>7.0000000000000089</v>
      </c>
      <c r="AK62" s="151">
        <f t="shared" si="1"/>
        <v>7.0000000000000089</v>
      </c>
      <c r="AL62" s="152">
        <f t="shared" si="1"/>
        <v>7.0000000000000089</v>
      </c>
      <c r="AM62" s="152">
        <f t="shared" si="1"/>
        <v>7.0000000000000089</v>
      </c>
      <c r="AN62" s="152">
        <f t="shared" si="1"/>
        <v>7.0000000000000089</v>
      </c>
      <c r="AO62" s="152">
        <f t="shared" si="1"/>
        <v>7.0000000000000089</v>
      </c>
      <c r="AP62" s="152">
        <f t="shared" si="1"/>
        <v>7.0000000000000089</v>
      </c>
      <c r="AQ62" s="153">
        <f t="shared" si="1"/>
        <v>7.0000000000000089</v>
      </c>
      <c r="AR62" s="151">
        <f t="shared" si="1"/>
        <v>7.0000000000000089</v>
      </c>
      <c r="AS62" s="152">
        <f t="shared" si="1"/>
        <v>7.0000000000000089</v>
      </c>
      <c r="AT62" s="152">
        <f t="shared" si="1"/>
        <v>7.0000000000000089</v>
      </c>
      <c r="AU62" s="152">
        <f t="shared" si="1"/>
        <v>7.0000000000000089</v>
      </c>
      <c r="AV62" s="152">
        <f t="shared" si="1"/>
        <v>7.0000000000000089</v>
      </c>
      <c r="AW62" s="152">
        <f t="shared" si="1"/>
        <v>7.0000000000000089</v>
      </c>
      <c r="AX62" s="153">
        <f t="shared" si="1"/>
        <v>7.0000000000000089</v>
      </c>
      <c r="AY62" s="151">
        <f>IF(SUMIF($F$22:$F$60, "生活相談員", AY22:AY60)=0,"",SUMIF($F$22:$F$60,"生活相談員",AY22:AY60))</f>
        <v>7.0000000000000089</v>
      </c>
      <c r="AZ62" s="152">
        <f t="shared" si="1"/>
        <v>7.0000000000000089</v>
      </c>
      <c r="BA62" s="153" t="str">
        <f t="shared" si="1"/>
        <v/>
      </c>
      <c r="BB62" s="263">
        <f>IF(SUMIF($C$22:$C$60, "生活相談員", BB22:BC60)=0,"",SUMIF($C$22:$C$60,"生活相談員",BB22:BC60))</f>
        <v>240</v>
      </c>
      <c r="BC62" s="264"/>
      <c r="BD62" s="265" t="str">
        <f>IF(BB62="","",IF($BB$4="計画",BB62/4,IF($BB$4="実績",BB62/(【記載例】通所介護!$BC$8/7),"")))</f>
        <v/>
      </c>
      <c r="BE62" s="266"/>
      <c r="BF62" s="228"/>
      <c r="BG62" s="229"/>
      <c r="BH62" s="230"/>
    </row>
    <row r="63" spans="2:60" ht="20.25" customHeight="1" x14ac:dyDescent="0.4">
      <c r="B63" s="118"/>
      <c r="C63" s="34"/>
      <c r="D63" s="34"/>
      <c r="E63" s="34"/>
      <c r="F63" s="34"/>
      <c r="G63" s="34"/>
      <c r="H63" s="252" t="s">
        <v>152</v>
      </c>
      <c r="I63" s="252"/>
      <c r="J63" s="252"/>
      <c r="K63" s="252"/>
      <c r="L63" s="252"/>
      <c r="M63" s="252"/>
      <c r="N63" s="252"/>
      <c r="O63" s="252"/>
      <c r="P63" s="252"/>
      <c r="Q63" s="252"/>
      <c r="R63" s="252"/>
      <c r="S63" s="252"/>
      <c r="T63" s="252"/>
      <c r="U63" s="252"/>
      <c r="V63" s="253"/>
      <c r="W63" s="154">
        <f t="shared" ref="W63:BA63" si="2">IF(SUMIF($F$22:$F$60, "介護職員", W22:W60)=0,"",SUMIF($F$22:$F$60, "介護職員", W22:W60))</f>
        <v>14.000000000000018</v>
      </c>
      <c r="X63" s="155">
        <f t="shared" si="2"/>
        <v>14.000000000000018</v>
      </c>
      <c r="Y63" s="155">
        <f t="shared" si="2"/>
        <v>14.000000000000018</v>
      </c>
      <c r="Z63" s="155">
        <f t="shared" si="2"/>
        <v>14.000000000000018</v>
      </c>
      <c r="AA63" s="155">
        <f t="shared" si="2"/>
        <v>14.000000000000018</v>
      </c>
      <c r="AB63" s="155">
        <f t="shared" si="2"/>
        <v>14.000000000000018</v>
      </c>
      <c r="AC63" s="156">
        <f t="shared" si="2"/>
        <v>14.000000000000018</v>
      </c>
      <c r="AD63" s="154">
        <f t="shared" si="2"/>
        <v>14.000000000000018</v>
      </c>
      <c r="AE63" s="155">
        <f t="shared" si="2"/>
        <v>14.000000000000018</v>
      </c>
      <c r="AF63" s="155">
        <f t="shared" si="2"/>
        <v>14.000000000000018</v>
      </c>
      <c r="AG63" s="155">
        <f t="shared" si="2"/>
        <v>14.000000000000018</v>
      </c>
      <c r="AH63" s="155">
        <f t="shared" si="2"/>
        <v>14.000000000000018</v>
      </c>
      <c r="AI63" s="155">
        <f t="shared" si="2"/>
        <v>14.000000000000018</v>
      </c>
      <c r="AJ63" s="156">
        <f t="shared" si="2"/>
        <v>14.000000000000018</v>
      </c>
      <c r="AK63" s="154">
        <f t="shared" si="2"/>
        <v>14.000000000000018</v>
      </c>
      <c r="AL63" s="155">
        <f t="shared" si="2"/>
        <v>14.000000000000018</v>
      </c>
      <c r="AM63" s="155">
        <f t="shared" si="2"/>
        <v>14.000000000000018</v>
      </c>
      <c r="AN63" s="155">
        <f t="shared" si="2"/>
        <v>14.000000000000018</v>
      </c>
      <c r="AO63" s="155">
        <f t="shared" si="2"/>
        <v>14.000000000000018</v>
      </c>
      <c r="AP63" s="155">
        <f t="shared" si="2"/>
        <v>14.000000000000018</v>
      </c>
      <c r="AQ63" s="156">
        <f t="shared" si="2"/>
        <v>14.000000000000018</v>
      </c>
      <c r="AR63" s="154">
        <f t="shared" si="2"/>
        <v>14.000000000000018</v>
      </c>
      <c r="AS63" s="155">
        <f t="shared" si="2"/>
        <v>14.000000000000018</v>
      </c>
      <c r="AT63" s="155">
        <f t="shared" si="2"/>
        <v>14.000000000000018</v>
      </c>
      <c r="AU63" s="155">
        <f t="shared" si="2"/>
        <v>14.000000000000018</v>
      </c>
      <c r="AV63" s="155">
        <f t="shared" si="2"/>
        <v>14.000000000000018</v>
      </c>
      <c r="AW63" s="155">
        <f t="shared" si="2"/>
        <v>14.000000000000018</v>
      </c>
      <c r="AX63" s="156">
        <f t="shared" si="2"/>
        <v>14.000000000000018</v>
      </c>
      <c r="AY63" s="154">
        <f t="shared" si="2"/>
        <v>7.0000000000000089</v>
      </c>
      <c r="AZ63" s="155">
        <f t="shared" si="2"/>
        <v>14.000000000000018</v>
      </c>
      <c r="BA63" s="156" t="str">
        <f t="shared" si="2"/>
        <v/>
      </c>
      <c r="BB63" s="267">
        <f>IF(SUMIF($C$22:$C$60, "介護職員", BB22:BB60)=0,"",SUMIF($C$22:$C$60, "介護職員", BB22:BB60))</f>
        <v>472</v>
      </c>
      <c r="BC63" s="268"/>
      <c r="BD63" s="269" t="str">
        <f>IF(BB63="","",IF($BB$4="計画",BB63/4,IF($BB$4="実績",BB63/(【記載例】通所介護!$BC$8/7),"")))</f>
        <v/>
      </c>
      <c r="BE63" s="270"/>
      <c r="BF63" s="231"/>
      <c r="BG63" s="232"/>
      <c r="BH63" s="233"/>
    </row>
    <row r="64" spans="2:60" ht="20.25" customHeight="1" x14ac:dyDescent="0.4">
      <c r="B64" s="118"/>
      <c r="C64" s="34"/>
      <c r="D64" s="34"/>
      <c r="E64" s="34"/>
      <c r="F64" s="34"/>
      <c r="G64" s="34"/>
      <c r="H64" s="252" t="s">
        <v>153</v>
      </c>
      <c r="I64" s="252"/>
      <c r="J64" s="252"/>
      <c r="K64" s="252"/>
      <c r="L64" s="252"/>
      <c r="M64" s="252"/>
      <c r="N64" s="252"/>
      <c r="O64" s="252"/>
      <c r="P64" s="252"/>
      <c r="Q64" s="252"/>
      <c r="R64" s="252"/>
      <c r="S64" s="252"/>
      <c r="T64" s="252"/>
      <c r="U64" s="252"/>
      <c r="V64" s="253"/>
      <c r="W64" s="223">
        <v>20</v>
      </c>
      <c r="X64" s="224">
        <v>20</v>
      </c>
      <c r="Y64" s="224">
        <v>20</v>
      </c>
      <c r="Z64" s="224">
        <v>20</v>
      </c>
      <c r="AA64" s="224">
        <v>20</v>
      </c>
      <c r="AB64" s="224">
        <v>20</v>
      </c>
      <c r="AC64" s="225">
        <v>20</v>
      </c>
      <c r="AD64" s="223">
        <v>20</v>
      </c>
      <c r="AE64" s="224">
        <v>20</v>
      </c>
      <c r="AF64" s="224">
        <v>20</v>
      </c>
      <c r="AG64" s="224">
        <v>20</v>
      </c>
      <c r="AH64" s="224">
        <v>20</v>
      </c>
      <c r="AI64" s="224">
        <v>20</v>
      </c>
      <c r="AJ64" s="225">
        <v>20</v>
      </c>
      <c r="AK64" s="223">
        <v>20</v>
      </c>
      <c r="AL64" s="224">
        <v>20</v>
      </c>
      <c r="AM64" s="224">
        <v>20</v>
      </c>
      <c r="AN64" s="224">
        <v>20</v>
      </c>
      <c r="AO64" s="224">
        <v>20</v>
      </c>
      <c r="AP64" s="224">
        <v>20</v>
      </c>
      <c r="AQ64" s="225">
        <v>20</v>
      </c>
      <c r="AR64" s="223">
        <v>20</v>
      </c>
      <c r="AS64" s="224">
        <v>20</v>
      </c>
      <c r="AT64" s="224">
        <v>20</v>
      </c>
      <c r="AU64" s="224">
        <v>20</v>
      </c>
      <c r="AV64" s="224">
        <v>20</v>
      </c>
      <c r="AW64" s="224">
        <v>20</v>
      </c>
      <c r="AX64" s="225">
        <v>20</v>
      </c>
      <c r="AY64" s="190"/>
      <c r="AZ64" s="191"/>
      <c r="BA64" s="192"/>
      <c r="BB64" s="271"/>
      <c r="BC64" s="272"/>
      <c r="BD64" s="272"/>
      <c r="BE64" s="273"/>
      <c r="BF64" s="231"/>
      <c r="BG64" s="232"/>
      <c r="BH64" s="233"/>
    </row>
    <row r="65" spans="1:75" ht="20.25" customHeight="1" x14ac:dyDescent="0.4">
      <c r="B65" s="118"/>
      <c r="C65" s="34"/>
      <c r="D65" s="34"/>
      <c r="E65" s="34"/>
      <c r="F65" s="34"/>
      <c r="G65" s="34"/>
      <c r="H65" s="252" t="s">
        <v>188</v>
      </c>
      <c r="I65" s="252"/>
      <c r="J65" s="252"/>
      <c r="K65" s="252"/>
      <c r="L65" s="252"/>
      <c r="M65" s="252"/>
      <c r="N65" s="252"/>
      <c r="O65" s="252"/>
      <c r="P65" s="252"/>
      <c r="Q65" s="252"/>
      <c r="R65" s="252"/>
      <c r="S65" s="252"/>
      <c r="T65" s="252"/>
      <c r="U65" s="252"/>
      <c r="V65" s="253"/>
      <c r="W65" s="223">
        <v>7</v>
      </c>
      <c r="X65" s="224">
        <v>7</v>
      </c>
      <c r="Y65" s="224">
        <v>7</v>
      </c>
      <c r="Z65" s="224">
        <v>7</v>
      </c>
      <c r="AA65" s="224">
        <v>7</v>
      </c>
      <c r="AB65" s="224">
        <v>7</v>
      </c>
      <c r="AC65" s="225">
        <v>7</v>
      </c>
      <c r="AD65" s="223">
        <v>7</v>
      </c>
      <c r="AE65" s="224">
        <v>7</v>
      </c>
      <c r="AF65" s="224">
        <v>7</v>
      </c>
      <c r="AG65" s="224">
        <v>7</v>
      </c>
      <c r="AH65" s="224">
        <v>7</v>
      </c>
      <c r="AI65" s="224">
        <v>7</v>
      </c>
      <c r="AJ65" s="225">
        <v>7</v>
      </c>
      <c r="AK65" s="223">
        <v>7</v>
      </c>
      <c r="AL65" s="224">
        <v>7</v>
      </c>
      <c r="AM65" s="224">
        <v>7</v>
      </c>
      <c r="AN65" s="224">
        <v>7</v>
      </c>
      <c r="AO65" s="224">
        <v>7</v>
      </c>
      <c r="AP65" s="224">
        <v>7</v>
      </c>
      <c r="AQ65" s="225">
        <v>7</v>
      </c>
      <c r="AR65" s="223">
        <v>7</v>
      </c>
      <c r="AS65" s="224">
        <v>7</v>
      </c>
      <c r="AT65" s="224">
        <v>7</v>
      </c>
      <c r="AU65" s="224">
        <v>7</v>
      </c>
      <c r="AV65" s="224">
        <v>7</v>
      </c>
      <c r="AW65" s="224">
        <v>7</v>
      </c>
      <c r="AX65" s="225">
        <v>7</v>
      </c>
      <c r="AY65" s="190"/>
      <c r="AZ65" s="191"/>
      <c r="BA65" s="192"/>
      <c r="BB65" s="274"/>
      <c r="BC65" s="275"/>
      <c r="BD65" s="275"/>
      <c r="BE65" s="276"/>
      <c r="BF65" s="231"/>
      <c r="BG65" s="232"/>
      <c r="BH65" s="233"/>
    </row>
    <row r="66" spans="1:75" ht="20.25" customHeight="1" x14ac:dyDescent="0.4">
      <c r="B66" s="118"/>
      <c r="C66" s="34"/>
      <c r="D66" s="34"/>
      <c r="E66" s="34"/>
      <c r="F66" s="34"/>
      <c r="G66" s="34"/>
      <c r="H66" s="252" t="s">
        <v>203</v>
      </c>
      <c r="I66" s="252"/>
      <c r="J66" s="252"/>
      <c r="K66" s="252"/>
      <c r="L66" s="252"/>
      <c r="M66" s="252"/>
      <c r="N66" s="252"/>
      <c r="O66" s="252"/>
      <c r="P66" s="252"/>
      <c r="Q66" s="252"/>
      <c r="R66" s="252"/>
      <c r="S66" s="252"/>
      <c r="T66" s="252"/>
      <c r="U66" s="252"/>
      <c r="V66" s="253"/>
      <c r="W66" s="157">
        <f>IF(W65&lt;&gt;"",IF(W64&gt;15,((W64-15)/5+1)*W65,W65),"")</f>
        <v>14</v>
      </c>
      <c r="X66" s="158">
        <f t="shared" ref="X66:BA66" si="3">IF(X65&lt;&gt;"",IF(X64&gt;15,((X64-15)/5+1)*X65,X65),"")</f>
        <v>14</v>
      </c>
      <c r="Y66" s="158">
        <f t="shared" si="3"/>
        <v>14</v>
      </c>
      <c r="Z66" s="158">
        <f t="shared" si="3"/>
        <v>14</v>
      </c>
      <c r="AA66" s="158">
        <f t="shared" si="3"/>
        <v>14</v>
      </c>
      <c r="AB66" s="158">
        <f t="shared" si="3"/>
        <v>14</v>
      </c>
      <c r="AC66" s="159">
        <f t="shared" si="3"/>
        <v>14</v>
      </c>
      <c r="AD66" s="157">
        <f t="shared" si="3"/>
        <v>14</v>
      </c>
      <c r="AE66" s="158">
        <f t="shared" si="3"/>
        <v>14</v>
      </c>
      <c r="AF66" s="158">
        <f t="shared" si="3"/>
        <v>14</v>
      </c>
      <c r="AG66" s="158">
        <f t="shared" si="3"/>
        <v>14</v>
      </c>
      <c r="AH66" s="158">
        <f t="shared" si="3"/>
        <v>14</v>
      </c>
      <c r="AI66" s="158">
        <f t="shared" si="3"/>
        <v>14</v>
      </c>
      <c r="AJ66" s="159">
        <f t="shared" si="3"/>
        <v>14</v>
      </c>
      <c r="AK66" s="157">
        <f t="shared" si="3"/>
        <v>14</v>
      </c>
      <c r="AL66" s="158">
        <f t="shared" si="3"/>
        <v>14</v>
      </c>
      <c r="AM66" s="158">
        <f t="shared" si="3"/>
        <v>14</v>
      </c>
      <c r="AN66" s="158">
        <f t="shared" si="3"/>
        <v>14</v>
      </c>
      <c r="AO66" s="158">
        <f t="shared" si="3"/>
        <v>14</v>
      </c>
      <c r="AP66" s="158">
        <f t="shared" si="3"/>
        <v>14</v>
      </c>
      <c r="AQ66" s="159">
        <f t="shared" si="3"/>
        <v>14</v>
      </c>
      <c r="AR66" s="157">
        <f t="shared" si="3"/>
        <v>14</v>
      </c>
      <c r="AS66" s="158">
        <f t="shared" si="3"/>
        <v>14</v>
      </c>
      <c r="AT66" s="158">
        <f t="shared" si="3"/>
        <v>14</v>
      </c>
      <c r="AU66" s="158">
        <f t="shared" si="3"/>
        <v>14</v>
      </c>
      <c r="AV66" s="158">
        <f t="shared" si="3"/>
        <v>14</v>
      </c>
      <c r="AW66" s="158">
        <f t="shared" si="3"/>
        <v>14</v>
      </c>
      <c r="AX66" s="159">
        <f t="shared" si="3"/>
        <v>14</v>
      </c>
      <c r="AY66" s="154" t="str">
        <f t="shared" si="3"/>
        <v/>
      </c>
      <c r="AZ66" s="155" t="str">
        <f t="shared" si="3"/>
        <v/>
      </c>
      <c r="BA66" s="156" t="str">
        <f t="shared" si="3"/>
        <v/>
      </c>
      <c r="BB66" s="274"/>
      <c r="BC66" s="275"/>
      <c r="BD66" s="275"/>
      <c r="BE66" s="276"/>
      <c r="BF66" s="231"/>
      <c r="BG66" s="232"/>
      <c r="BH66" s="233"/>
    </row>
    <row r="67" spans="1:75" ht="20.25" customHeight="1" thickBot="1" x14ac:dyDescent="0.45">
      <c r="B67" s="119"/>
      <c r="C67" s="115"/>
      <c r="D67" s="115"/>
      <c r="E67" s="115"/>
      <c r="F67" s="115"/>
      <c r="G67" s="115"/>
      <c r="H67" s="254" t="s">
        <v>204</v>
      </c>
      <c r="I67" s="254"/>
      <c r="J67" s="254"/>
      <c r="K67" s="254"/>
      <c r="L67" s="255"/>
      <c r="M67" s="255"/>
      <c r="N67" s="255"/>
      <c r="O67" s="255"/>
      <c r="P67" s="255"/>
      <c r="Q67" s="255"/>
      <c r="R67" s="255"/>
      <c r="S67" s="255"/>
      <c r="T67" s="255"/>
      <c r="U67" s="255"/>
      <c r="V67" s="256"/>
      <c r="W67" s="160" t="str">
        <f>IF(W66="","",IF(W63&gt;=W66,"○","×"))</f>
        <v>○</v>
      </c>
      <c r="X67" s="161" t="str">
        <f t="shared" ref="X67:AC67" si="4">IF(X66="","",IF(X63&gt;=X66,"○","×"))</f>
        <v>○</v>
      </c>
      <c r="Y67" s="161" t="str">
        <f t="shared" si="4"/>
        <v>○</v>
      </c>
      <c r="Z67" s="161" t="str">
        <f t="shared" si="4"/>
        <v>○</v>
      </c>
      <c r="AA67" s="161" t="str">
        <f t="shared" si="4"/>
        <v>○</v>
      </c>
      <c r="AB67" s="161" t="str">
        <f t="shared" si="4"/>
        <v>○</v>
      </c>
      <c r="AC67" s="162" t="str">
        <f t="shared" si="4"/>
        <v>○</v>
      </c>
      <c r="AD67" s="160" t="str">
        <f>IF(AD66="","",IF(AD63&gt;=AD66,"○","×"))</f>
        <v>○</v>
      </c>
      <c r="AE67" s="161" t="str">
        <f t="shared" ref="AE67" si="5">IF(AE66="","",IF(AE63&gt;=AE66,"○","×"))</f>
        <v>○</v>
      </c>
      <c r="AF67" s="161" t="str">
        <f t="shared" ref="AF67" si="6">IF(AF66="","",IF(AF63&gt;=AF66,"○","×"))</f>
        <v>○</v>
      </c>
      <c r="AG67" s="161" t="str">
        <f t="shared" ref="AG67" si="7">IF(AG66="","",IF(AG63&gt;=AG66,"○","×"))</f>
        <v>○</v>
      </c>
      <c r="AH67" s="161" t="str">
        <f t="shared" ref="AH67" si="8">IF(AH66="","",IF(AH63&gt;=AH66,"○","×"))</f>
        <v>○</v>
      </c>
      <c r="AI67" s="161" t="str">
        <f t="shared" ref="AI67" si="9">IF(AI66="","",IF(AI63&gt;=AI66,"○","×"))</f>
        <v>○</v>
      </c>
      <c r="AJ67" s="162" t="str">
        <f t="shared" ref="AJ67" si="10">IF(AJ66="","",IF(AJ63&gt;=AJ66,"○","×"))</f>
        <v>○</v>
      </c>
      <c r="AK67" s="160" t="str">
        <f>IF(AK66="","",IF(AK63&gt;=AK66,"○","×"))</f>
        <v>○</v>
      </c>
      <c r="AL67" s="161" t="str">
        <f t="shared" ref="AL67" si="11">IF(AL66="","",IF(AL63&gt;=AL66,"○","×"))</f>
        <v>○</v>
      </c>
      <c r="AM67" s="161" t="str">
        <f t="shared" ref="AM67" si="12">IF(AM66="","",IF(AM63&gt;=AM66,"○","×"))</f>
        <v>○</v>
      </c>
      <c r="AN67" s="161" t="str">
        <f t="shared" ref="AN67" si="13">IF(AN66="","",IF(AN63&gt;=AN66,"○","×"))</f>
        <v>○</v>
      </c>
      <c r="AO67" s="161" t="str">
        <f t="shared" ref="AO67" si="14">IF(AO66="","",IF(AO63&gt;=AO66,"○","×"))</f>
        <v>○</v>
      </c>
      <c r="AP67" s="161" t="str">
        <f t="shared" ref="AP67" si="15">IF(AP66="","",IF(AP63&gt;=AP66,"○","×"))</f>
        <v>○</v>
      </c>
      <c r="AQ67" s="162" t="str">
        <f t="shared" ref="AQ67" si="16">IF(AQ66="","",IF(AQ63&gt;=AQ66,"○","×"))</f>
        <v>○</v>
      </c>
      <c r="AR67" s="160" t="str">
        <f>IF(AR66="","",IF(AR63&gt;=AR66,"○","×"))</f>
        <v>○</v>
      </c>
      <c r="AS67" s="161" t="str">
        <f t="shared" ref="AS67" si="17">IF(AS66="","",IF(AS63&gt;=AS66,"○","×"))</f>
        <v>○</v>
      </c>
      <c r="AT67" s="161" t="str">
        <f t="shared" ref="AT67" si="18">IF(AT66="","",IF(AT63&gt;=AT66,"○","×"))</f>
        <v>○</v>
      </c>
      <c r="AU67" s="161" t="str">
        <f t="shared" ref="AU67" si="19">IF(AU66="","",IF(AU63&gt;=AU66,"○","×"))</f>
        <v>○</v>
      </c>
      <c r="AV67" s="161" t="str">
        <f t="shared" ref="AV67" si="20">IF(AV66="","",IF(AV63&gt;=AV66,"○","×"))</f>
        <v>○</v>
      </c>
      <c r="AW67" s="161" t="str">
        <f t="shared" ref="AW67" si="21">IF(AW66="","",IF(AW63&gt;=AW66,"○","×"))</f>
        <v>○</v>
      </c>
      <c r="AX67" s="162" t="str">
        <f t="shared" ref="AX67" si="22">IF(AX66="","",IF(AX63&gt;=AX66,"○","×"))</f>
        <v>○</v>
      </c>
      <c r="AY67" s="160" t="str">
        <f>IF(AY66="","",IF(AY63&gt;=AY66,"○","×"))</f>
        <v/>
      </c>
      <c r="AZ67" s="161" t="str">
        <f t="shared" ref="AZ67" si="23">IF(AZ66="","",IF(AZ63&gt;=AZ66,"○","×"))</f>
        <v/>
      </c>
      <c r="BA67" s="162" t="str">
        <f t="shared" ref="BA67" si="24">IF(BA66="","",IF(BA63&gt;=BA66,"○","×"))</f>
        <v/>
      </c>
      <c r="BB67" s="274"/>
      <c r="BC67" s="275"/>
      <c r="BD67" s="275"/>
      <c r="BE67" s="276"/>
      <c r="BF67" s="231"/>
      <c r="BG67" s="232"/>
      <c r="BH67" s="233"/>
    </row>
    <row r="68" spans="1:75" ht="18.75" customHeight="1" x14ac:dyDescent="0.4">
      <c r="B68" s="237" t="s">
        <v>154</v>
      </c>
      <c r="C68" s="238"/>
      <c r="D68" s="238"/>
      <c r="E68" s="238"/>
      <c r="F68" s="238"/>
      <c r="G68" s="238"/>
      <c r="H68" s="238"/>
      <c r="I68" s="238"/>
      <c r="J68" s="238"/>
      <c r="K68" s="239"/>
      <c r="L68" s="246" t="s">
        <v>73</v>
      </c>
      <c r="M68" s="246"/>
      <c r="N68" s="246"/>
      <c r="O68" s="246"/>
      <c r="P68" s="246"/>
      <c r="Q68" s="246"/>
      <c r="R68" s="246"/>
      <c r="S68" s="246"/>
      <c r="T68" s="246"/>
      <c r="U68" s="246"/>
      <c r="V68" s="247"/>
      <c r="W68" s="166">
        <f>IF($L68="","",IF(COUNTIFS($F$22:$F$60,$L68,W$22:W$60,"&gt;0")=0,"",COUNTIFS($F$22:$F$60,$L68,W$22:W$60,"&gt;0")))</f>
        <v>1</v>
      </c>
      <c r="X68" s="167">
        <f t="shared" ref="X68:BA72" si="25">IF($L68="","",IF(COUNTIFS($F$22:$F$60,$L68,X$22:X$60,"&gt;0")=0,"",COUNTIFS($F$22:$F$60,$L68,X$22:X$60,"&gt;0")))</f>
        <v>1</v>
      </c>
      <c r="Y68" s="167">
        <f t="shared" si="25"/>
        <v>1</v>
      </c>
      <c r="Z68" s="167">
        <f t="shared" si="25"/>
        <v>1</v>
      </c>
      <c r="AA68" s="167">
        <f t="shared" si="25"/>
        <v>1</v>
      </c>
      <c r="AB68" s="167">
        <f t="shared" si="25"/>
        <v>1</v>
      </c>
      <c r="AC68" s="168">
        <f t="shared" si="25"/>
        <v>1</v>
      </c>
      <c r="AD68" s="175">
        <f t="shared" si="25"/>
        <v>1</v>
      </c>
      <c r="AE68" s="167">
        <f t="shared" si="25"/>
        <v>1</v>
      </c>
      <c r="AF68" s="167">
        <f t="shared" si="25"/>
        <v>1</v>
      </c>
      <c r="AG68" s="167">
        <f t="shared" si="25"/>
        <v>1</v>
      </c>
      <c r="AH68" s="167">
        <f t="shared" si="25"/>
        <v>1</v>
      </c>
      <c r="AI68" s="167">
        <f t="shared" si="25"/>
        <v>1</v>
      </c>
      <c r="AJ68" s="168">
        <f t="shared" si="25"/>
        <v>1</v>
      </c>
      <c r="AK68" s="167">
        <f t="shared" si="25"/>
        <v>1</v>
      </c>
      <c r="AL68" s="167">
        <f t="shared" si="25"/>
        <v>1</v>
      </c>
      <c r="AM68" s="167">
        <f t="shared" si="25"/>
        <v>1</v>
      </c>
      <c r="AN68" s="167">
        <f t="shared" si="25"/>
        <v>1</v>
      </c>
      <c r="AO68" s="167">
        <f t="shared" si="25"/>
        <v>1</v>
      </c>
      <c r="AP68" s="167">
        <f t="shared" si="25"/>
        <v>1</v>
      </c>
      <c r="AQ68" s="168">
        <f t="shared" si="25"/>
        <v>1</v>
      </c>
      <c r="AR68" s="167">
        <f t="shared" si="25"/>
        <v>1</v>
      </c>
      <c r="AS68" s="167">
        <f t="shared" si="25"/>
        <v>1</v>
      </c>
      <c r="AT68" s="167">
        <f t="shared" si="25"/>
        <v>1</v>
      </c>
      <c r="AU68" s="167">
        <f t="shared" si="25"/>
        <v>1</v>
      </c>
      <c r="AV68" s="167">
        <f t="shared" si="25"/>
        <v>1</v>
      </c>
      <c r="AW68" s="167">
        <f t="shared" si="25"/>
        <v>1</v>
      </c>
      <c r="AX68" s="168">
        <f t="shared" si="25"/>
        <v>1</v>
      </c>
      <c r="AY68" s="167">
        <f t="shared" si="25"/>
        <v>1</v>
      </c>
      <c r="AZ68" s="167">
        <f t="shared" si="25"/>
        <v>1</v>
      </c>
      <c r="BA68" s="168" t="str">
        <f t="shared" si="25"/>
        <v/>
      </c>
      <c r="BB68" s="274"/>
      <c r="BC68" s="275"/>
      <c r="BD68" s="275"/>
      <c r="BE68" s="276"/>
      <c r="BF68" s="231"/>
      <c r="BG68" s="232"/>
      <c r="BH68" s="233"/>
    </row>
    <row r="69" spans="1:75" ht="18.75" customHeight="1" x14ac:dyDescent="0.4">
      <c r="B69" s="240"/>
      <c r="C69" s="241"/>
      <c r="D69" s="241"/>
      <c r="E69" s="241"/>
      <c r="F69" s="241"/>
      <c r="G69" s="241"/>
      <c r="H69" s="241"/>
      <c r="I69" s="241"/>
      <c r="J69" s="241"/>
      <c r="K69" s="242"/>
      <c r="L69" s="248" t="s">
        <v>5</v>
      </c>
      <c r="M69" s="248"/>
      <c r="N69" s="248"/>
      <c r="O69" s="248"/>
      <c r="P69" s="248"/>
      <c r="Q69" s="248"/>
      <c r="R69" s="248"/>
      <c r="S69" s="248"/>
      <c r="T69" s="248"/>
      <c r="U69" s="248"/>
      <c r="V69" s="249"/>
      <c r="W69" s="169">
        <f t="shared" ref="W69:AL72" si="26">IF($L69="","",IF(COUNTIFS($F$22:$F$60,$L69,W$22:W$60,"&gt;0")=0,"",COUNTIFS($F$22:$F$60,$L69,W$22:W$60,"&gt;0")))</f>
        <v>1</v>
      </c>
      <c r="X69" s="170">
        <f>IF($L69="","",IF(COUNTIFS($F$22:$F$60,$L69,X$22:X$60,"&gt;0")=0,"",COUNTIFS($F$22:$F$60,$L69,X$22:X$60,"&gt;0")))</f>
        <v>1</v>
      </c>
      <c r="Y69" s="170">
        <f t="shared" si="26"/>
        <v>1</v>
      </c>
      <c r="Z69" s="170">
        <f t="shared" si="26"/>
        <v>1</v>
      </c>
      <c r="AA69" s="170">
        <f t="shared" si="26"/>
        <v>1</v>
      </c>
      <c r="AB69" s="170">
        <f t="shared" si="26"/>
        <v>1</v>
      </c>
      <c r="AC69" s="171">
        <f t="shared" si="26"/>
        <v>1</v>
      </c>
      <c r="AD69" s="176">
        <f t="shared" si="26"/>
        <v>1</v>
      </c>
      <c r="AE69" s="170">
        <f t="shared" si="26"/>
        <v>1</v>
      </c>
      <c r="AF69" s="170">
        <f t="shared" si="26"/>
        <v>1</v>
      </c>
      <c r="AG69" s="170">
        <f t="shared" si="26"/>
        <v>1</v>
      </c>
      <c r="AH69" s="170">
        <f t="shared" si="26"/>
        <v>1</v>
      </c>
      <c r="AI69" s="170">
        <f t="shared" si="26"/>
        <v>1</v>
      </c>
      <c r="AJ69" s="171">
        <f t="shared" si="26"/>
        <v>1</v>
      </c>
      <c r="AK69" s="170">
        <f t="shared" si="26"/>
        <v>1</v>
      </c>
      <c r="AL69" s="170">
        <f t="shared" si="26"/>
        <v>1</v>
      </c>
      <c r="AM69" s="170">
        <f t="shared" si="25"/>
        <v>1</v>
      </c>
      <c r="AN69" s="170">
        <f t="shared" si="25"/>
        <v>1</v>
      </c>
      <c r="AO69" s="170">
        <f t="shared" si="25"/>
        <v>1</v>
      </c>
      <c r="AP69" s="170">
        <f t="shared" si="25"/>
        <v>1</v>
      </c>
      <c r="AQ69" s="171">
        <f t="shared" si="25"/>
        <v>1</v>
      </c>
      <c r="AR69" s="170">
        <f t="shared" si="25"/>
        <v>1</v>
      </c>
      <c r="AS69" s="170">
        <f t="shared" si="25"/>
        <v>1</v>
      </c>
      <c r="AT69" s="170">
        <f t="shared" si="25"/>
        <v>1</v>
      </c>
      <c r="AU69" s="170">
        <f t="shared" si="25"/>
        <v>1</v>
      </c>
      <c r="AV69" s="170">
        <f t="shared" si="25"/>
        <v>1</v>
      </c>
      <c r="AW69" s="170">
        <f t="shared" si="25"/>
        <v>1</v>
      </c>
      <c r="AX69" s="171">
        <f t="shared" si="25"/>
        <v>1</v>
      </c>
      <c r="AY69" s="170">
        <f t="shared" si="25"/>
        <v>2</v>
      </c>
      <c r="AZ69" s="170">
        <f t="shared" si="25"/>
        <v>1</v>
      </c>
      <c r="BA69" s="171" t="str">
        <f t="shared" si="25"/>
        <v/>
      </c>
      <c r="BB69" s="274"/>
      <c r="BC69" s="275"/>
      <c r="BD69" s="275"/>
      <c r="BE69" s="276"/>
      <c r="BF69" s="231"/>
      <c r="BG69" s="232"/>
      <c r="BH69" s="233"/>
    </row>
    <row r="70" spans="1:75" ht="18.75" customHeight="1" x14ac:dyDescent="0.4">
      <c r="B70" s="240"/>
      <c r="C70" s="241"/>
      <c r="D70" s="241"/>
      <c r="E70" s="241"/>
      <c r="F70" s="241"/>
      <c r="G70" s="241"/>
      <c r="H70" s="241"/>
      <c r="I70" s="241"/>
      <c r="J70" s="241"/>
      <c r="K70" s="242"/>
      <c r="L70" s="248" t="s">
        <v>75</v>
      </c>
      <c r="M70" s="248"/>
      <c r="N70" s="248"/>
      <c r="O70" s="248"/>
      <c r="P70" s="248"/>
      <c r="Q70" s="248"/>
      <c r="R70" s="248"/>
      <c r="S70" s="248"/>
      <c r="T70" s="248"/>
      <c r="U70" s="248"/>
      <c r="V70" s="249"/>
      <c r="W70" s="169">
        <f t="shared" si="26"/>
        <v>2</v>
      </c>
      <c r="X70" s="170">
        <f t="shared" si="25"/>
        <v>2</v>
      </c>
      <c r="Y70" s="170">
        <f t="shared" si="25"/>
        <v>2</v>
      </c>
      <c r="Z70" s="170">
        <f t="shared" si="25"/>
        <v>2</v>
      </c>
      <c r="AA70" s="170">
        <f t="shared" si="25"/>
        <v>2</v>
      </c>
      <c r="AB70" s="170">
        <f>IF($L70="","",IF(COUNTIFS($F$22:$F$60,$L70,AB$22:AB$60,"&gt;0")=0,"",COUNTIFS($F$22:$F$60,$L70,AB$22:AB$60,"&gt;0")))</f>
        <v>2</v>
      </c>
      <c r="AC70" s="171">
        <f t="shared" si="25"/>
        <v>2</v>
      </c>
      <c r="AD70" s="176">
        <f t="shared" si="25"/>
        <v>2</v>
      </c>
      <c r="AE70" s="170">
        <f t="shared" si="25"/>
        <v>2</v>
      </c>
      <c r="AF70" s="170">
        <f t="shared" si="25"/>
        <v>2</v>
      </c>
      <c r="AG70" s="170">
        <f t="shared" si="25"/>
        <v>2</v>
      </c>
      <c r="AH70" s="170">
        <f t="shared" si="25"/>
        <v>2</v>
      </c>
      <c r="AI70" s="170">
        <f t="shared" si="25"/>
        <v>2</v>
      </c>
      <c r="AJ70" s="171">
        <f t="shared" si="25"/>
        <v>2</v>
      </c>
      <c r="AK70" s="170">
        <f t="shared" si="25"/>
        <v>2</v>
      </c>
      <c r="AL70" s="170">
        <f t="shared" si="25"/>
        <v>2</v>
      </c>
      <c r="AM70" s="170">
        <f t="shared" si="25"/>
        <v>2</v>
      </c>
      <c r="AN70" s="170">
        <f t="shared" si="25"/>
        <v>2</v>
      </c>
      <c r="AO70" s="170">
        <f t="shared" si="25"/>
        <v>2</v>
      </c>
      <c r="AP70" s="170">
        <f t="shared" si="25"/>
        <v>2</v>
      </c>
      <c r="AQ70" s="171">
        <f t="shared" si="25"/>
        <v>2</v>
      </c>
      <c r="AR70" s="170">
        <f t="shared" si="25"/>
        <v>2</v>
      </c>
      <c r="AS70" s="170">
        <f t="shared" si="25"/>
        <v>2</v>
      </c>
      <c r="AT70" s="170">
        <f t="shared" si="25"/>
        <v>2</v>
      </c>
      <c r="AU70" s="170">
        <f t="shared" si="25"/>
        <v>2</v>
      </c>
      <c r="AV70" s="170">
        <f t="shared" si="25"/>
        <v>2</v>
      </c>
      <c r="AW70" s="170">
        <f t="shared" si="25"/>
        <v>2</v>
      </c>
      <c r="AX70" s="171">
        <f t="shared" si="25"/>
        <v>2</v>
      </c>
      <c r="AY70" s="170">
        <f t="shared" si="25"/>
        <v>1</v>
      </c>
      <c r="AZ70" s="170">
        <f t="shared" si="25"/>
        <v>2</v>
      </c>
      <c r="BA70" s="171" t="str">
        <f t="shared" si="25"/>
        <v/>
      </c>
      <c r="BB70" s="274"/>
      <c r="BC70" s="275"/>
      <c r="BD70" s="275"/>
      <c r="BE70" s="276"/>
      <c r="BF70" s="231"/>
      <c r="BG70" s="232"/>
      <c r="BH70" s="233"/>
    </row>
    <row r="71" spans="1:75" ht="18.75" customHeight="1" x14ac:dyDescent="0.4">
      <c r="B71" s="240"/>
      <c r="C71" s="241"/>
      <c r="D71" s="241"/>
      <c r="E71" s="241"/>
      <c r="F71" s="241"/>
      <c r="G71" s="241"/>
      <c r="H71" s="241"/>
      <c r="I71" s="241"/>
      <c r="J71" s="241"/>
      <c r="K71" s="242"/>
      <c r="L71" s="248" t="s">
        <v>76</v>
      </c>
      <c r="M71" s="248"/>
      <c r="N71" s="248"/>
      <c r="O71" s="248"/>
      <c r="P71" s="248"/>
      <c r="Q71" s="248"/>
      <c r="R71" s="248"/>
      <c r="S71" s="248"/>
      <c r="T71" s="248"/>
      <c r="U71" s="248"/>
      <c r="V71" s="249"/>
      <c r="W71" s="169">
        <f t="shared" si="26"/>
        <v>1</v>
      </c>
      <c r="X71" s="170">
        <f t="shared" si="25"/>
        <v>1</v>
      </c>
      <c r="Y71" s="170">
        <f t="shared" si="25"/>
        <v>1</v>
      </c>
      <c r="Z71" s="170">
        <f t="shared" si="25"/>
        <v>1</v>
      </c>
      <c r="AA71" s="170">
        <f t="shared" si="25"/>
        <v>1</v>
      </c>
      <c r="AB71" s="170">
        <f t="shared" si="25"/>
        <v>1</v>
      </c>
      <c r="AC71" s="171">
        <f t="shared" si="25"/>
        <v>1</v>
      </c>
      <c r="AD71" s="176">
        <f t="shared" si="25"/>
        <v>1</v>
      </c>
      <c r="AE71" s="170">
        <f t="shared" si="25"/>
        <v>1</v>
      </c>
      <c r="AF71" s="170">
        <f t="shared" si="25"/>
        <v>1</v>
      </c>
      <c r="AG71" s="170">
        <f t="shared" si="25"/>
        <v>1</v>
      </c>
      <c r="AH71" s="170">
        <f t="shared" si="25"/>
        <v>1</v>
      </c>
      <c r="AI71" s="170">
        <f t="shared" si="25"/>
        <v>1</v>
      </c>
      <c r="AJ71" s="171">
        <f t="shared" si="25"/>
        <v>1</v>
      </c>
      <c r="AK71" s="170">
        <f t="shared" si="25"/>
        <v>1</v>
      </c>
      <c r="AL71" s="170">
        <f t="shared" si="25"/>
        <v>1</v>
      </c>
      <c r="AM71" s="170">
        <f t="shared" si="25"/>
        <v>1</v>
      </c>
      <c r="AN71" s="170">
        <f t="shared" si="25"/>
        <v>1</v>
      </c>
      <c r="AO71" s="170">
        <f t="shared" si="25"/>
        <v>1</v>
      </c>
      <c r="AP71" s="170">
        <f t="shared" si="25"/>
        <v>1</v>
      </c>
      <c r="AQ71" s="171">
        <f t="shared" si="25"/>
        <v>1</v>
      </c>
      <c r="AR71" s="170">
        <f t="shared" si="25"/>
        <v>1</v>
      </c>
      <c r="AS71" s="170">
        <f t="shared" si="25"/>
        <v>1</v>
      </c>
      <c r="AT71" s="170">
        <f t="shared" si="25"/>
        <v>1</v>
      </c>
      <c r="AU71" s="170">
        <f t="shared" si="25"/>
        <v>1</v>
      </c>
      <c r="AV71" s="170">
        <f t="shared" si="25"/>
        <v>1</v>
      </c>
      <c r="AW71" s="170">
        <f t="shared" si="25"/>
        <v>1</v>
      </c>
      <c r="AX71" s="171">
        <f t="shared" si="25"/>
        <v>1</v>
      </c>
      <c r="AY71" s="170" t="str">
        <f t="shared" si="25"/>
        <v/>
      </c>
      <c r="AZ71" s="170" t="str">
        <f t="shared" si="25"/>
        <v/>
      </c>
      <c r="BA71" s="171" t="str">
        <f t="shared" si="25"/>
        <v/>
      </c>
      <c r="BB71" s="274"/>
      <c r="BC71" s="275"/>
      <c r="BD71" s="275"/>
      <c r="BE71" s="276"/>
      <c r="BF71" s="231"/>
      <c r="BG71" s="232"/>
      <c r="BH71" s="233"/>
    </row>
    <row r="72" spans="1:75" ht="18.75" customHeight="1" thickBot="1" x14ac:dyDescent="0.45">
      <c r="B72" s="243"/>
      <c r="C72" s="244"/>
      <c r="D72" s="244"/>
      <c r="E72" s="244"/>
      <c r="F72" s="244"/>
      <c r="G72" s="244"/>
      <c r="H72" s="244"/>
      <c r="I72" s="244"/>
      <c r="J72" s="244"/>
      <c r="K72" s="245"/>
      <c r="L72" s="250"/>
      <c r="M72" s="250"/>
      <c r="N72" s="250"/>
      <c r="O72" s="250"/>
      <c r="P72" s="250"/>
      <c r="Q72" s="250"/>
      <c r="R72" s="250"/>
      <c r="S72" s="250"/>
      <c r="T72" s="250"/>
      <c r="U72" s="250"/>
      <c r="V72" s="251"/>
      <c r="W72" s="172" t="str">
        <f t="shared" si="26"/>
        <v/>
      </c>
      <c r="X72" s="173" t="str">
        <f t="shared" si="25"/>
        <v/>
      </c>
      <c r="Y72" s="173" t="str">
        <f t="shared" si="25"/>
        <v/>
      </c>
      <c r="Z72" s="173" t="str">
        <f t="shared" si="25"/>
        <v/>
      </c>
      <c r="AA72" s="173" t="str">
        <f t="shared" si="25"/>
        <v/>
      </c>
      <c r="AB72" s="173" t="str">
        <f t="shared" si="25"/>
        <v/>
      </c>
      <c r="AC72" s="174" t="str">
        <f t="shared" si="25"/>
        <v/>
      </c>
      <c r="AD72" s="177" t="str">
        <f t="shared" si="25"/>
        <v/>
      </c>
      <c r="AE72" s="173" t="str">
        <f t="shared" si="25"/>
        <v/>
      </c>
      <c r="AF72" s="173" t="str">
        <f t="shared" si="25"/>
        <v/>
      </c>
      <c r="AG72" s="173" t="str">
        <f t="shared" si="25"/>
        <v/>
      </c>
      <c r="AH72" s="173" t="str">
        <f t="shared" si="25"/>
        <v/>
      </c>
      <c r="AI72" s="173" t="str">
        <f t="shared" si="25"/>
        <v/>
      </c>
      <c r="AJ72" s="174" t="str">
        <f t="shared" si="25"/>
        <v/>
      </c>
      <c r="AK72" s="173" t="str">
        <f t="shared" si="25"/>
        <v/>
      </c>
      <c r="AL72" s="173" t="str">
        <f t="shared" si="25"/>
        <v/>
      </c>
      <c r="AM72" s="173" t="str">
        <f t="shared" si="25"/>
        <v/>
      </c>
      <c r="AN72" s="173" t="str">
        <f t="shared" si="25"/>
        <v/>
      </c>
      <c r="AO72" s="173" t="str">
        <f t="shared" si="25"/>
        <v/>
      </c>
      <c r="AP72" s="173" t="str">
        <f t="shared" si="25"/>
        <v/>
      </c>
      <c r="AQ72" s="174" t="str">
        <f t="shared" si="25"/>
        <v/>
      </c>
      <c r="AR72" s="173" t="str">
        <f t="shared" si="25"/>
        <v/>
      </c>
      <c r="AS72" s="173" t="str">
        <f t="shared" si="25"/>
        <v/>
      </c>
      <c r="AT72" s="173" t="str">
        <f t="shared" si="25"/>
        <v/>
      </c>
      <c r="AU72" s="173" t="str">
        <f t="shared" si="25"/>
        <v/>
      </c>
      <c r="AV72" s="173" t="str">
        <f t="shared" si="25"/>
        <v/>
      </c>
      <c r="AW72" s="173" t="str">
        <f t="shared" si="25"/>
        <v/>
      </c>
      <c r="AX72" s="174" t="str">
        <f t="shared" si="25"/>
        <v/>
      </c>
      <c r="AY72" s="173" t="str">
        <f t="shared" si="25"/>
        <v/>
      </c>
      <c r="AZ72" s="173" t="str">
        <f t="shared" si="25"/>
        <v/>
      </c>
      <c r="BA72" s="174" t="str">
        <f t="shared" si="25"/>
        <v/>
      </c>
      <c r="BB72" s="277"/>
      <c r="BC72" s="278"/>
      <c r="BD72" s="278"/>
      <c r="BE72" s="279"/>
      <c r="BF72" s="234"/>
      <c r="BG72" s="235"/>
      <c r="BH72" s="236"/>
    </row>
    <row r="73" spans="1:75" ht="13.5" customHeight="1" x14ac:dyDescent="0.4">
      <c r="C73" s="29"/>
      <c r="D73" s="29"/>
      <c r="E73" s="29"/>
      <c r="F73" s="29"/>
      <c r="G73" s="79"/>
      <c r="H73" s="80"/>
      <c r="AJ73" s="9"/>
    </row>
    <row r="74" spans="1:75" ht="11.45" customHeight="1" x14ac:dyDescent="0.4">
      <c r="A74" s="20"/>
      <c r="B74" s="20"/>
      <c r="C74" s="20"/>
      <c r="D74" s="20"/>
      <c r="E74" s="20"/>
      <c r="F74" s="20"/>
      <c r="G74" s="20"/>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18"/>
      <c r="AW74" s="18"/>
      <c r="AX74" s="18"/>
      <c r="AY74" s="18"/>
      <c r="AZ74" s="18"/>
      <c r="BA74" s="18"/>
      <c r="BB74" s="18"/>
      <c r="BC74" s="18"/>
      <c r="BD74" s="18"/>
      <c r="BE74" s="18"/>
    </row>
    <row r="75" spans="1:75" ht="20.25" customHeight="1" x14ac:dyDescent="0.2">
      <c r="A75" s="21"/>
      <c r="B75" s="21"/>
      <c r="C75" s="20"/>
      <c r="D75" s="20"/>
      <c r="E75" s="20"/>
      <c r="F75" s="20"/>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19"/>
      <c r="AW75" s="19"/>
      <c r="AX75" s="19"/>
      <c r="AY75" s="19"/>
      <c r="AZ75" s="19"/>
      <c r="BP75" s="2"/>
      <c r="BQ75" s="1"/>
      <c r="BR75" s="2"/>
      <c r="BS75" s="2"/>
      <c r="BT75" s="2"/>
      <c r="BU75" s="3"/>
      <c r="BV75" s="4"/>
      <c r="BW75" s="4"/>
    </row>
    <row r="76" spans="1:75" ht="20.25" customHeight="1" x14ac:dyDescent="0.4">
      <c r="A76" s="20"/>
      <c r="B76" s="20"/>
      <c r="C76" s="26"/>
      <c r="D76" s="26"/>
      <c r="E76" s="26"/>
      <c r="F76" s="26"/>
      <c r="G76" s="26"/>
      <c r="H76" s="24"/>
      <c r="I76" s="24"/>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row>
    <row r="77" spans="1:75" ht="20.25" customHeight="1" x14ac:dyDescent="0.4">
      <c r="A77" s="20"/>
      <c r="B77" s="20"/>
      <c r="C77" s="26"/>
      <c r="D77" s="26"/>
      <c r="E77" s="26"/>
      <c r="F77" s="26"/>
      <c r="G77" s="26"/>
      <c r="H77" s="24"/>
      <c r="I77" s="24"/>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row>
    <row r="78" spans="1:75" ht="20.25" customHeight="1" x14ac:dyDescent="0.4">
      <c r="A78" s="20"/>
      <c r="B78" s="20"/>
      <c r="C78" s="24"/>
      <c r="D78" s="24"/>
      <c r="E78" s="24"/>
      <c r="F78" s="24"/>
      <c r="G78" s="24"/>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row>
    <row r="79" spans="1:75" ht="20.25" customHeight="1" x14ac:dyDescent="0.4">
      <c r="A79" s="20"/>
      <c r="B79" s="20"/>
      <c r="C79" s="24"/>
      <c r="D79" s="24"/>
      <c r="E79" s="24"/>
      <c r="F79" s="24"/>
      <c r="G79" s="24"/>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row>
    <row r="80" spans="1:75" ht="20.25" customHeight="1" x14ac:dyDescent="0.4">
      <c r="A80" s="20"/>
      <c r="B80" s="20"/>
      <c r="C80" s="24"/>
      <c r="D80" s="24"/>
      <c r="E80" s="24"/>
      <c r="F80" s="24"/>
      <c r="G80" s="24"/>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row>
    <row r="81" spans="3:7" ht="20.25" customHeight="1" x14ac:dyDescent="0.4">
      <c r="C81" s="9"/>
      <c r="D81" s="9"/>
      <c r="E81" s="9"/>
      <c r="F81" s="9"/>
      <c r="G81" s="9"/>
    </row>
  </sheetData>
  <sheetProtection insertColumns="0" deleteRows="0"/>
  <mergeCells count="309">
    <mergeCell ref="AT1:BG1"/>
    <mergeCell ref="AD2:AE2"/>
    <mergeCell ref="AG2:AH2"/>
    <mergeCell ref="AK2:AL2"/>
    <mergeCell ref="AT2:BG2"/>
    <mergeCell ref="BB4:BE4"/>
    <mergeCell ref="L10:N10"/>
    <mergeCell ref="P10:R10"/>
    <mergeCell ref="T10:U10"/>
    <mergeCell ref="BC10:BE10"/>
    <mergeCell ref="B6:J6"/>
    <mergeCell ref="AV6:AW6"/>
    <mergeCell ref="AZ6:BA6"/>
    <mergeCell ref="BD6:BE6"/>
    <mergeCell ref="L8:N8"/>
    <mergeCell ref="P8:R8"/>
    <mergeCell ref="T8:U8"/>
    <mergeCell ref="AV8:AW8"/>
    <mergeCell ref="BC8:BD8"/>
    <mergeCell ref="B12:Z12"/>
    <mergeCell ref="AO12:AQ12"/>
    <mergeCell ref="BC12:BE12"/>
    <mergeCell ref="B13:Z13"/>
    <mergeCell ref="B14:Z14"/>
    <mergeCell ref="AV14:AX14"/>
    <mergeCell ref="AZ14:BB14"/>
    <mergeCell ref="BD14:BE14"/>
    <mergeCell ref="B17:B21"/>
    <mergeCell ref="C17:E21"/>
    <mergeCell ref="G17:G21"/>
    <mergeCell ref="H17:K21"/>
    <mergeCell ref="L17:O21"/>
    <mergeCell ref="T17:V21"/>
    <mergeCell ref="W17:BA17"/>
    <mergeCell ref="BB17:BC21"/>
    <mergeCell ref="BD17:BE21"/>
    <mergeCell ref="BF22:BH24"/>
    <mergeCell ref="C23:E23"/>
    <mergeCell ref="T23:V23"/>
    <mergeCell ref="BB23:BC23"/>
    <mergeCell ref="BD23:BE23"/>
    <mergeCell ref="C24:E24"/>
    <mergeCell ref="T24:V24"/>
    <mergeCell ref="BB24:BC24"/>
    <mergeCell ref="C22:E22"/>
    <mergeCell ref="G22:G24"/>
    <mergeCell ref="H22:K24"/>
    <mergeCell ref="L22:O24"/>
    <mergeCell ref="T22:V22"/>
    <mergeCell ref="BD24:BE24"/>
    <mergeCell ref="BF17:BH21"/>
    <mergeCell ref="W18:AC18"/>
    <mergeCell ref="AD18:AJ18"/>
    <mergeCell ref="AK18:AQ18"/>
    <mergeCell ref="AR18:AX18"/>
    <mergeCell ref="AY18:BA18"/>
    <mergeCell ref="P17:Q21"/>
    <mergeCell ref="R17:S21"/>
    <mergeCell ref="B25:B27"/>
    <mergeCell ref="C25:E25"/>
    <mergeCell ref="G25:G27"/>
    <mergeCell ref="H25:K27"/>
    <mergeCell ref="L25:O27"/>
    <mergeCell ref="T25:V25"/>
    <mergeCell ref="BB25:BC25"/>
    <mergeCell ref="BD25:BE25"/>
    <mergeCell ref="B22:B24"/>
    <mergeCell ref="BB22:BC22"/>
    <mergeCell ref="BD22:BE22"/>
    <mergeCell ref="P22:Q24"/>
    <mergeCell ref="R22:S24"/>
    <mergeCell ref="BF25:BH27"/>
    <mergeCell ref="C26:E26"/>
    <mergeCell ref="T26:V26"/>
    <mergeCell ref="BB26:BC26"/>
    <mergeCell ref="BD26:BE26"/>
    <mergeCell ref="C27:E27"/>
    <mergeCell ref="T27:V27"/>
    <mergeCell ref="BB27:BC27"/>
    <mergeCell ref="BD27:BE27"/>
    <mergeCell ref="P25:Q27"/>
    <mergeCell ref="R25:S27"/>
    <mergeCell ref="BF28:BH30"/>
    <mergeCell ref="C29:E29"/>
    <mergeCell ref="T29:V29"/>
    <mergeCell ref="BB29:BC29"/>
    <mergeCell ref="BD29:BE29"/>
    <mergeCell ref="C30:E30"/>
    <mergeCell ref="T30:V30"/>
    <mergeCell ref="BB30:BC30"/>
    <mergeCell ref="C28:E28"/>
    <mergeCell ref="G28:G30"/>
    <mergeCell ref="H28:K30"/>
    <mergeCell ref="L28:O30"/>
    <mergeCell ref="T28:V28"/>
    <mergeCell ref="BD30:BE30"/>
    <mergeCell ref="B31:B33"/>
    <mergeCell ref="C31:E31"/>
    <mergeCell ref="G31:G33"/>
    <mergeCell ref="H31:K33"/>
    <mergeCell ref="L31:O33"/>
    <mergeCell ref="T31:V31"/>
    <mergeCell ref="BB31:BC31"/>
    <mergeCell ref="BD31:BE31"/>
    <mergeCell ref="B28:B30"/>
    <mergeCell ref="BB28:BC28"/>
    <mergeCell ref="BD28:BE28"/>
    <mergeCell ref="P28:Q30"/>
    <mergeCell ref="R28:S30"/>
    <mergeCell ref="BF31:BH33"/>
    <mergeCell ref="C32:E32"/>
    <mergeCell ref="T32:V32"/>
    <mergeCell ref="BB32:BC32"/>
    <mergeCell ref="BD32:BE32"/>
    <mergeCell ref="C33:E33"/>
    <mergeCell ref="T33:V33"/>
    <mergeCell ref="BB33:BC33"/>
    <mergeCell ref="BD33:BE33"/>
    <mergeCell ref="P31:Q33"/>
    <mergeCell ref="R31:S33"/>
    <mergeCell ref="BF34:BH36"/>
    <mergeCell ref="C35:E35"/>
    <mergeCell ref="T35:V35"/>
    <mergeCell ref="BB35:BC35"/>
    <mergeCell ref="BD35:BE35"/>
    <mergeCell ref="C36:E36"/>
    <mergeCell ref="T36:V36"/>
    <mergeCell ref="BB36:BC36"/>
    <mergeCell ref="C34:E34"/>
    <mergeCell ref="G34:G36"/>
    <mergeCell ref="H34:K36"/>
    <mergeCell ref="L34:O36"/>
    <mergeCell ref="T34:V34"/>
    <mergeCell ref="BD36:BE36"/>
    <mergeCell ref="B37:B39"/>
    <mergeCell ref="C37:E37"/>
    <mergeCell ref="G37:G39"/>
    <mergeCell ref="H37:K39"/>
    <mergeCell ref="L37:O39"/>
    <mergeCell ref="T37:V37"/>
    <mergeCell ref="BB37:BC37"/>
    <mergeCell ref="BD37:BE37"/>
    <mergeCell ref="B34:B36"/>
    <mergeCell ref="BB34:BC34"/>
    <mergeCell ref="BD34:BE34"/>
    <mergeCell ref="P34:Q36"/>
    <mergeCell ref="R34:S36"/>
    <mergeCell ref="BF37:BH39"/>
    <mergeCell ref="C38:E38"/>
    <mergeCell ref="T38:V38"/>
    <mergeCell ref="BB38:BC38"/>
    <mergeCell ref="BD38:BE38"/>
    <mergeCell ref="C39:E39"/>
    <mergeCell ref="T39:V39"/>
    <mergeCell ref="BB39:BC39"/>
    <mergeCell ref="BD39:BE39"/>
    <mergeCell ref="P37:Q39"/>
    <mergeCell ref="R37:S39"/>
    <mergeCell ref="BF40:BH42"/>
    <mergeCell ref="C41:E41"/>
    <mergeCell ref="T41:V41"/>
    <mergeCell ref="BB41:BC41"/>
    <mergeCell ref="BD41:BE41"/>
    <mergeCell ref="C42:E42"/>
    <mergeCell ref="T42:V42"/>
    <mergeCell ref="BB42:BC42"/>
    <mergeCell ref="C40:E40"/>
    <mergeCell ref="G40:G42"/>
    <mergeCell ref="H40:K42"/>
    <mergeCell ref="L40:O42"/>
    <mergeCell ref="T40:V40"/>
    <mergeCell ref="BD42:BE42"/>
    <mergeCell ref="B43:B45"/>
    <mergeCell ref="C43:E43"/>
    <mergeCell ref="G43:G45"/>
    <mergeCell ref="H43:K45"/>
    <mergeCell ref="L43:O45"/>
    <mergeCell ref="T43:V43"/>
    <mergeCell ref="BB43:BC43"/>
    <mergeCell ref="BD43:BE43"/>
    <mergeCell ref="B40:B42"/>
    <mergeCell ref="BB40:BC40"/>
    <mergeCell ref="BD40:BE40"/>
    <mergeCell ref="P40:Q42"/>
    <mergeCell ref="R40:S42"/>
    <mergeCell ref="BF43:BH45"/>
    <mergeCell ref="C44:E44"/>
    <mergeCell ref="T44:V44"/>
    <mergeCell ref="BB44:BC44"/>
    <mergeCell ref="BD44:BE44"/>
    <mergeCell ref="C45:E45"/>
    <mergeCell ref="T45:V45"/>
    <mergeCell ref="BB45:BC45"/>
    <mergeCell ref="BD45:BE45"/>
    <mergeCell ref="P43:Q45"/>
    <mergeCell ref="R43:S45"/>
    <mergeCell ref="BF46:BH48"/>
    <mergeCell ref="C47:E47"/>
    <mergeCell ref="T47:V47"/>
    <mergeCell ref="BB47:BC47"/>
    <mergeCell ref="BD47:BE47"/>
    <mergeCell ref="C48:E48"/>
    <mergeCell ref="T48:V48"/>
    <mergeCell ref="BB48:BC48"/>
    <mergeCell ref="C46:E46"/>
    <mergeCell ref="G46:G48"/>
    <mergeCell ref="H46:K48"/>
    <mergeCell ref="L46:O48"/>
    <mergeCell ref="T46:V46"/>
    <mergeCell ref="BD48:BE48"/>
    <mergeCell ref="B49:B51"/>
    <mergeCell ref="C49:E49"/>
    <mergeCell ref="G49:G51"/>
    <mergeCell ref="H49:K51"/>
    <mergeCell ref="L49:O51"/>
    <mergeCell ref="T49:V49"/>
    <mergeCell ref="BB49:BC49"/>
    <mergeCell ref="BD49:BE49"/>
    <mergeCell ref="B46:B48"/>
    <mergeCell ref="BB46:BC46"/>
    <mergeCell ref="BD46:BE46"/>
    <mergeCell ref="P46:Q48"/>
    <mergeCell ref="R46:S48"/>
    <mergeCell ref="BF49:BH51"/>
    <mergeCell ref="C50:E50"/>
    <mergeCell ref="T50:V50"/>
    <mergeCell ref="BB50:BC50"/>
    <mergeCell ref="BD50:BE50"/>
    <mergeCell ref="C51:E51"/>
    <mergeCell ref="T51:V51"/>
    <mergeCell ref="BB51:BC51"/>
    <mergeCell ref="BD51:BE51"/>
    <mergeCell ref="P49:Q51"/>
    <mergeCell ref="R49:S51"/>
    <mergeCell ref="BF52:BH54"/>
    <mergeCell ref="C53:E53"/>
    <mergeCell ref="T53:V53"/>
    <mergeCell ref="BB53:BC53"/>
    <mergeCell ref="BD53:BE53"/>
    <mergeCell ref="C54:E54"/>
    <mergeCell ref="T54:V54"/>
    <mergeCell ref="BB54:BC54"/>
    <mergeCell ref="C52:E52"/>
    <mergeCell ref="G52:G54"/>
    <mergeCell ref="H52:K54"/>
    <mergeCell ref="L52:O54"/>
    <mergeCell ref="T52:V52"/>
    <mergeCell ref="BD54:BE54"/>
    <mergeCell ref="B55:B57"/>
    <mergeCell ref="C55:E55"/>
    <mergeCell ref="G55:G57"/>
    <mergeCell ref="H55:K57"/>
    <mergeCell ref="L55:O57"/>
    <mergeCell ref="T55:V55"/>
    <mergeCell ref="BB55:BC55"/>
    <mergeCell ref="BD55:BE55"/>
    <mergeCell ref="B52:B54"/>
    <mergeCell ref="BB52:BC52"/>
    <mergeCell ref="BD52:BE52"/>
    <mergeCell ref="P52:Q54"/>
    <mergeCell ref="R52:S54"/>
    <mergeCell ref="P55:Q57"/>
    <mergeCell ref="R55:S57"/>
    <mergeCell ref="B58:B60"/>
    <mergeCell ref="C58:E58"/>
    <mergeCell ref="G58:G60"/>
    <mergeCell ref="H58:K60"/>
    <mergeCell ref="L58:O60"/>
    <mergeCell ref="T58:V58"/>
    <mergeCell ref="BF55:BH57"/>
    <mergeCell ref="C56:E56"/>
    <mergeCell ref="T56:V56"/>
    <mergeCell ref="BB56:BC56"/>
    <mergeCell ref="BD56:BE56"/>
    <mergeCell ref="C57:E57"/>
    <mergeCell ref="T57:V57"/>
    <mergeCell ref="BB57:BC57"/>
    <mergeCell ref="BD57:BE57"/>
    <mergeCell ref="BB58:BC58"/>
    <mergeCell ref="BD58:BE58"/>
    <mergeCell ref="BF58:BH60"/>
    <mergeCell ref="C59:E59"/>
    <mergeCell ref="T59:V59"/>
    <mergeCell ref="BB59:BC59"/>
    <mergeCell ref="BD59:BE59"/>
    <mergeCell ref="C60:E60"/>
    <mergeCell ref="T60:V60"/>
    <mergeCell ref="BB60:BC60"/>
    <mergeCell ref="BD60:BE60"/>
    <mergeCell ref="H62:V62"/>
    <mergeCell ref="BB62:BC62"/>
    <mergeCell ref="BD62:BE62"/>
    <mergeCell ref="H63:V63"/>
    <mergeCell ref="BB63:BC63"/>
    <mergeCell ref="BD63:BE63"/>
    <mergeCell ref="H64:V64"/>
    <mergeCell ref="BB64:BE72"/>
    <mergeCell ref="P58:Q60"/>
    <mergeCell ref="R58:S60"/>
    <mergeCell ref="BF62:BH72"/>
    <mergeCell ref="B68:K72"/>
    <mergeCell ref="L68:V68"/>
    <mergeCell ref="L69:V69"/>
    <mergeCell ref="L70:V70"/>
    <mergeCell ref="L71:V71"/>
    <mergeCell ref="L72:V72"/>
    <mergeCell ref="H65:V65"/>
    <mergeCell ref="H66:V66"/>
    <mergeCell ref="H67:V67"/>
  </mergeCells>
  <phoneticPr fontId="2"/>
  <dataValidations count="6">
    <dataValidation type="list" errorStyle="warning" allowBlank="1" showInputMessage="1" showErrorMessage="1" error="リストにない場合のみ、入力してください。" sqref="H22:K60">
      <formula1>INDIRECT(C23)</formula1>
    </dataValidation>
    <dataValidation type="list" allowBlank="1" showInputMessage="1" showErrorMessage="1" sqref="AG3">
      <formula1>#REF!</formula1>
    </dataValidation>
    <dataValidation type="decimal" allowBlank="1" showInputMessage="1" showErrorMessage="1" error="入力可能範囲　32～40" sqref="AZ6:BA6">
      <formula1>32</formula1>
      <formula2>40</formula2>
    </dataValidation>
    <dataValidation type="list" allowBlank="1" showInputMessage="1" showErrorMessage="1" sqref="B8:E8 G8:J8 B10:E10 G10:J10">
      <formula1>"○,－"</formula1>
    </dataValidation>
    <dataValidation type="list" allowBlank="1" showInputMessage="1" showErrorMessage="1" sqref="C53 C56 C23 C26 C29 C32 C35 C38 C41 C44 C47 C50 C59">
      <formula1>職種</formula1>
    </dataValidation>
    <dataValidation type="list" allowBlank="1" showInputMessage="1" showErrorMessage="1" sqref="G25:G26 G22:G23 G28:G29 G43:G44 G46:G47 G49:G50 G31:G32 G34:G35 G37:G38 G40:G41 G52:G53 G58:G59 G55:G56">
      <formula1>"A, B, C, D"</formula1>
    </dataValidation>
  </dataValidations>
  <printOptions horizontalCentered="1" verticalCentered="1"/>
  <pageMargins left="0.15748031496062992" right="0.15748031496062992" top="0.31496062992125984" bottom="0.15748031496062992" header="0.31496062992125984" footer="0.31496062992125984"/>
  <pageSetup paperSize="9" scale="40" fitToHeight="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'【記載例】シフト記号表（勤務時間帯）'!$C$5:$C$36</xm:f>
          </x14:formula1>
          <xm:sqref>W22:BA22 W37:BA37 W28:BA28 W31:BA31 W25:BA25 W58:BA58 W52:BA52 W34:BA34 W43:BA43 W46:BA46 W49:BA49 W55:BA55 W40:BA40</xm:sqref>
        </x14:dataValidation>
        <x14:dataValidation type="list" allowBlank="1" showInputMessage="1" showErrorMessage="1">
          <x14:formula1>
            <xm:f>プルダウン・リスト!$D$3:$D$4</xm:f>
          </x14:formula1>
          <xm:sqref>R22:S60</xm:sqref>
        </x14:dataValidation>
        <x14:dataValidation type="list" allowBlank="1" showInputMessage="1" showErrorMessage="1">
          <x14:formula1>
            <xm:f>プルダウン・リスト!$C$4:$C$8</xm:f>
          </x14:formula1>
          <xm:sqref>AT1:BG1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B1:W36"/>
  <sheetViews>
    <sheetView topLeftCell="B1" workbookViewId="0">
      <selection activeCell="P17" sqref="P17:S21"/>
    </sheetView>
  </sheetViews>
  <sheetFormatPr defaultRowHeight="18.75" x14ac:dyDescent="0.4"/>
  <cols>
    <col min="1" max="1" width="1.625" style="46" customWidth="1"/>
    <col min="2" max="2" width="15.125" style="45" bestFit="1" customWidth="1"/>
    <col min="3" max="3" width="10.625" style="45" customWidth="1"/>
    <col min="4" max="4" width="3.375" style="45" bestFit="1" customWidth="1"/>
    <col min="5" max="5" width="15.625" style="46" customWidth="1"/>
    <col min="6" max="6" width="3.375" style="46" bestFit="1" customWidth="1"/>
    <col min="7" max="7" width="15.625" style="46" customWidth="1"/>
    <col min="8" max="8" width="3.375" style="46" bestFit="1" customWidth="1"/>
    <col min="9" max="9" width="15.625" style="45" customWidth="1"/>
    <col min="10" max="10" width="3.375" style="46" bestFit="1" customWidth="1"/>
    <col min="11" max="11" width="15.625" style="46" customWidth="1"/>
    <col min="12" max="12" width="5" style="46" customWidth="1"/>
    <col min="13" max="13" width="15.625" style="46" customWidth="1"/>
    <col min="14" max="14" width="3.375" style="46" customWidth="1"/>
    <col min="15" max="15" width="15.625" style="46" customWidth="1"/>
    <col min="16" max="16" width="3.375" style="46" customWidth="1"/>
    <col min="17" max="17" width="15.625" style="46" customWidth="1"/>
    <col min="18" max="18" width="3.375" style="46" customWidth="1"/>
    <col min="19" max="19" width="15.625" style="46" customWidth="1"/>
    <col min="20" max="20" width="3.375" style="46" customWidth="1"/>
    <col min="21" max="21" width="15.625" style="46" customWidth="1"/>
    <col min="22" max="16384" width="9" style="46"/>
  </cols>
  <sheetData>
    <row r="1" spans="2:21" x14ac:dyDescent="0.4">
      <c r="B1" s="44" t="s">
        <v>84</v>
      </c>
    </row>
    <row r="2" spans="2:21" x14ac:dyDescent="0.4">
      <c r="B2" s="47" t="s">
        <v>85</v>
      </c>
      <c r="E2" s="143" t="s">
        <v>208</v>
      </c>
      <c r="I2" s="144" t="s">
        <v>209</v>
      </c>
    </row>
    <row r="3" spans="2:21" x14ac:dyDescent="0.4">
      <c r="B3" s="47"/>
      <c r="E3" s="486" t="s">
        <v>54</v>
      </c>
      <c r="F3" s="486"/>
      <c r="G3" s="486"/>
      <c r="H3" s="486"/>
      <c r="I3" s="486"/>
      <c r="J3" s="486"/>
      <c r="K3" s="486"/>
      <c r="M3" s="486" t="s">
        <v>51</v>
      </c>
      <c r="N3" s="486"/>
      <c r="O3" s="486"/>
      <c r="Q3" s="486" t="s">
        <v>106</v>
      </c>
      <c r="R3" s="486"/>
      <c r="S3" s="486"/>
      <c r="T3" s="486"/>
      <c r="U3" s="486"/>
    </row>
    <row r="4" spans="2:21" x14ac:dyDescent="0.4">
      <c r="B4" s="45" t="s">
        <v>86</v>
      </c>
      <c r="C4" s="45" t="s">
        <v>7</v>
      </c>
      <c r="E4" s="45" t="s">
        <v>87</v>
      </c>
      <c r="F4" s="45"/>
      <c r="G4" s="45" t="s">
        <v>88</v>
      </c>
      <c r="I4" s="45" t="s">
        <v>89</v>
      </c>
      <c r="K4" s="45" t="s">
        <v>54</v>
      </c>
      <c r="M4" s="45" t="s">
        <v>52</v>
      </c>
      <c r="O4" s="45" t="s">
        <v>53</v>
      </c>
      <c r="Q4" s="45" t="s">
        <v>52</v>
      </c>
      <c r="S4" s="45" t="s">
        <v>53</v>
      </c>
      <c r="U4" s="45" t="s">
        <v>54</v>
      </c>
    </row>
    <row r="5" spans="2:21" x14ac:dyDescent="0.4">
      <c r="B5" s="120" t="s">
        <v>90</v>
      </c>
      <c r="C5" s="197" t="s">
        <v>91</v>
      </c>
      <c r="D5" s="120" t="s">
        <v>92</v>
      </c>
      <c r="E5" s="198" t="s">
        <v>93</v>
      </c>
      <c r="F5" s="120" t="s">
        <v>2</v>
      </c>
      <c r="G5" s="198" t="s">
        <v>93</v>
      </c>
      <c r="H5" s="201" t="s">
        <v>94</v>
      </c>
      <c r="I5" s="198" t="s">
        <v>93</v>
      </c>
      <c r="J5" s="201" t="s">
        <v>21</v>
      </c>
      <c r="K5" s="142" t="s">
        <v>93</v>
      </c>
      <c r="M5" s="198" t="s">
        <v>93</v>
      </c>
      <c r="N5" s="45" t="s">
        <v>2</v>
      </c>
      <c r="O5" s="198" t="s">
        <v>93</v>
      </c>
      <c r="Q5" s="194" t="s">
        <v>93</v>
      </c>
      <c r="R5" s="45" t="s">
        <v>2</v>
      </c>
      <c r="S5" s="194" t="s">
        <v>93</v>
      </c>
      <c r="U5" s="142" t="s">
        <v>93</v>
      </c>
    </row>
    <row r="6" spans="2:21" x14ac:dyDescent="0.4">
      <c r="B6" s="120" t="s">
        <v>95</v>
      </c>
      <c r="C6" s="197" t="s">
        <v>96</v>
      </c>
      <c r="D6" s="120" t="s">
        <v>92</v>
      </c>
      <c r="E6" s="198" t="s">
        <v>93</v>
      </c>
      <c r="F6" s="120" t="s">
        <v>2</v>
      </c>
      <c r="G6" s="198" t="s">
        <v>93</v>
      </c>
      <c r="H6" s="201" t="s">
        <v>94</v>
      </c>
      <c r="I6" s="198" t="s">
        <v>93</v>
      </c>
      <c r="J6" s="201" t="s">
        <v>21</v>
      </c>
      <c r="K6" s="142" t="s">
        <v>93</v>
      </c>
      <c r="M6" s="198" t="s">
        <v>93</v>
      </c>
      <c r="N6" s="45" t="s">
        <v>2</v>
      </c>
      <c r="O6" s="198" t="s">
        <v>93</v>
      </c>
      <c r="Q6" s="194" t="s">
        <v>93</v>
      </c>
      <c r="R6" s="45" t="s">
        <v>2</v>
      </c>
      <c r="S6" s="194" t="s">
        <v>93</v>
      </c>
      <c r="U6" s="142" t="s">
        <v>93</v>
      </c>
    </row>
    <row r="7" spans="2:21" x14ac:dyDescent="0.4">
      <c r="B7" s="120" t="s">
        <v>97</v>
      </c>
      <c r="C7" s="197" t="s">
        <v>98</v>
      </c>
      <c r="D7" s="120" t="s">
        <v>92</v>
      </c>
      <c r="E7" s="198" t="s">
        <v>93</v>
      </c>
      <c r="F7" s="120" t="s">
        <v>2</v>
      </c>
      <c r="G7" s="198" t="s">
        <v>93</v>
      </c>
      <c r="H7" s="201" t="s">
        <v>94</v>
      </c>
      <c r="I7" s="198" t="s">
        <v>93</v>
      </c>
      <c r="J7" s="201" t="s">
        <v>21</v>
      </c>
      <c r="K7" s="142" t="s">
        <v>93</v>
      </c>
      <c r="M7" s="198" t="s">
        <v>93</v>
      </c>
      <c r="N7" s="45" t="s">
        <v>2</v>
      </c>
      <c r="O7" s="198" t="s">
        <v>93</v>
      </c>
      <c r="Q7" s="194" t="s">
        <v>93</v>
      </c>
      <c r="R7" s="45" t="s">
        <v>2</v>
      </c>
      <c r="S7" s="194" t="s">
        <v>93</v>
      </c>
      <c r="U7" s="142" t="s">
        <v>93</v>
      </c>
    </row>
    <row r="8" spans="2:21" x14ac:dyDescent="0.4">
      <c r="B8" s="120"/>
      <c r="C8" s="197" t="s">
        <v>33</v>
      </c>
      <c r="D8" s="120" t="s">
        <v>92</v>
      </c>
      <c r="E8" s="216">
        <v>0.375</v>
      </c>
      <c r="F8" s="217" t="s">
        <v>2</v>
      </c>
      <c r="G8" s="218">
        <v>0.75</v>
      </c>
      <c r="H8" s="219" t="s">
        <v>94</v>
      </c>
      <c r="I8" s="218">
        <v>4.1666666666666664E-2</v>
      </c>
      <c r="J8" s="201" t="s">
        <v>21</v>
      </c>
      <c r="K8" s="142">
        <f>(G8-E8-I8)*24</f>
        <v>8</v>
      </c>
      <c r="M8" s="216">
        <v>0.39583333333333298</v>
      </c>
      <c r="N8" s="45" t="s">
        <v>2</v>
      </c>
      <c r="O8" s="216">
        <v>0.6875</v>
      </c>
      <c r="Q8" s="195">
        <f>IF(E8&lt;M8,M8,E8)</f>
        <v>0.39583333333333298</v>
      </c>
      <c r="R8" s="45" t="s">
        <v>2</v>
      </c>
      <c r="S8" s="195">
        <f>IF(G8&gt;O8,O8,G8)</f>
        <v>0.6875</v>
      </c>
      <c r="U8" s="196">
        <f>(S8-Q8)*24</f>
        <v>7.0000000000000089</v>
      </c>
    </row>
    <row r="9" spans="2:21" x14ac:dyDescent="0.4">
      <c r="B9" s="120"/>
      <c r="C9" s="197" t="s">
        <v>36</v>
      </c>
      <c r="D9" s="120" t="s">
        <v>92</v>
      </c>
      <c r="E9" s="198"/>
      <c r="F9" s="120" t="s">
        <v>2</v>
      </c>
      <c r="G9" s="198"/>
      <c r="H9" s="201" t="s">
        <v>94</v>
      </c>
      <c r="I9" s="198">
        <v>0</v>
      </c>
      <c r="J9" s="201" t="s">
        <v>21</v>
      </c>
      <c r="K9" s="142">
        <f>(G9-E9-I9)*24</f>
        <v>0</v>
      </c>
      <c r="M9" s="216">
        <v>0.39583333333333298</v>
      </c>
      <c r="N9" s="45" t="s">
        <v>2</v>
      </c>
      <c r="O9" s="216">
        <v>0.6875</v>
      </c>
      <c r="Q9" s="195">
        <f t="shared" ref="Q9:Q21" si="0">IF(E9&lt;M9,M9,E9)</f>
        <v>0.39583333333333298</v>
      </c>
      <c r="R9" s="45" t="s">
        <v>2</v>
      </c>
      <c r="S9" s="195">
        <f t="shared" ref="S9:S21" si="1">IF(G9&gt;O9,O9,G9)</f>
        <v>0</v>
      </c>
      <c r="U9" s="196">
        <f t="shared" ref="U9:U21" si="2">(S9-Q9)*24</f>
        <v>-9.4999999999999911</v>
      </c>
    </row>
    <row r="10" spans="2:21" x14ac:dyDescent="0.4">
      <c r="B10" s="120"/>
      <c r="C10" s="197" t="s">
        <v>34</v>
      </c>
      <c r="D10" s="120" t="s">
        <v>92</v>
      </c>
      <c r="E10" s="198"/>
      <c r="F10" s="120" t="s">
        <v>2</v>
      </c>
      <c r="G10" s="198"/>
      <c r="H10" s="201" t="s">
        <v>94</v>
      </c>
      <c r="I10" s="198">
        <v>0</v>
      </c>
      <c r="J10" s="201" t="s">
        <v>21</v>
      </c>
      <c r="K10" s="142">
        <f t="shared" ref="K10:K21" si="3">(G10-E10-I10)*24</f>
        <v>0</v>
      </c>
      <c r="M10" s="216">
        <v>0.39583333333333298</v>
      </c>
      <c r="N10" s="45" t="s">
        <v>2</v>
      </c>
      <c r="O10" s="216">
        <v>0.6875</v>
      </c>
      <c r="Q10" s="195">
        <f t="shared" si="0"/>
        <v>0.39583333333333298</v>
      </c>
      <c r="R10" s="45" t="s">
        <v>2</v>
      </c>
      <c r="S10" s="195">
        <f t="shared" si="1"/>
        <v>0</v>
      </c>
      <c r="U10" s="196">
        <f t="shared" si="2"/>
        <v>-9.4999999999999911</v>
      </c>
    </row>
    <row r="11" spans="2:21" x14ac:dyDescent="0.4">
      <c r="B11" s="120"/>
      <c r="C11" s="197" t="s">
        <v>41</v>
      </c>
      <c r="D11" s="120" t="s">
        <v>92</v>
      </c>
      <c r="E11" s="198"/>
      <c r="F11" s="120" t="s">
        <v>2</v>
      </c>
      <c r="G11" s="198"/>
      <c r="H11" s="201" t="s">
        <v>94</v>
      </c>
      <c r="I11" s="198">
        <v>0</v>
      </c>
      <c r="J11" s="201" t="s">
        <v>21</v>
      </c>
      <c r="K11" s="142">
        <f t="shared" si="3"/>
        <v>0</v>
      </c>
      <c r="M11" s="216">
        <v>0.39583333333333298</v>
      </c>
      <c r="N11" s="45" t="s">
        <v>2</v>
      </c>
      <c r="O11" s="216">
        <v>0.6875</v>
      </c>
      <c r="Q11" s="195">
        <f t="shared" si="0"/>
        <v>0.39583333333333298</v>
      </c>
      <c r="R11" s="45" t="s">
        <v>2</v>
      </c>
      <c r="S11" s="195">
        <f t="shared" si="1"/>
        <v>0</v>
      </c>
      <c r="U11" s="196">
        <f t="shared" si="2"/>
        <v>-9.4999999999999911</v>
      </c>
    </row>
    <row r="12" spans="2:21" x14ac:dyDescent="0.4">
      <c r="B12" s="120"/>
      <c r="C12" s="197" t="s">
        <v>37</v>
      </c>
      <c r="D12" s="120" t="s">
        <v>92</v>
      </c>
      <c r="E12" s="198"/>
      <c r="F12" s="120" t="s">
        <v>2</v>
      </c>
      <c r="G12" s="198"/>
      <c r="H12" s="201" t="s">
        <v>94</v>
      </c>
      <c r="I12" s="198">
        <v>0</v>
      </c>
      <c r="J12" s="201" t="s">
        <v>21</v>
      </c>
      <c r="K12" s="142">
        <f t="shared" si="3"/>
        <v>0</v>
      </c>
      <c r="M12" s="216">
        <v>0.39583333333333298</v>
      </c>
      <c r="N12" s="45" t="s">
        <v>2</v>
      </c>
      <c r="O12" s="216">
        <v>0.6875</v>
      </c>
      <c r="Q12" s="195">
        <f t="shared" si="0"/>
        <v>0.39583333333333298</v>
      </c>
      <c r="R12" s="45" t="s">
        <v>2</v>
      </c>
      <c r="S12" s="195">
        <f t="shared" si="1"/>
        <v>0</v>
      </c>
      <c r="U12" s="196">
        <f t="shared" si="2"/>
        <v>-9.4999999999999911</v>
      </c>
    </row>
    <row r="13" spans="2:21" x14ac:dyDescent="0.4">
      <c r="B13" s="120"/>
      <c r="C13" s="197" t="s">
        <v>38</v>
      </c>
      <c r="D13" s="120" t="s">
        <v>92</v>
      </c>
      <c r="E13" s="198"/>
      <c r="F13" s="120" t="s">
        <v>2</v>
      </c>
      <c r="G13" s="198"/>
      <c r="H13" s="201" t="s">
        <v>94</v>
      </c>
      <c r="I13" s="198">
        <v>0</v>
      </c>
      <c r="J13" s="201" t="s">
        <v>21</v>
      </c>
      <c r="K13" s="142">
        <f t="shared" si="3"/>
        <v>0</v>
      </c>
      <c r="M13" s="216">
        <v>0.39583333333333298</v>
      </c>
      <c r="N13" s="45" t="s">
        <v>2</v>
      </c>
      <c r="O13" s="216">
        <v>0.6875</v>
      </c>
      <c r="Q13" s="195">
        <f t="shared" si="0"/>
        <v>0.39583333333333298</v>
      </c>
      <c r="R13" s="45" t="s">
        <v>2</v>
      </c>
      <c r="S13" s="195">
        <f t="shared" si="1"/>
        <v>0</v>
      </c>
      <c r="U13" s="196">
        <f t="shared" si="2"/>
        <v>-9.4999999999999911</v>
      </c>
    </row>
    <row r="14" spans="2:21" x14ac:dyDescent="0.4">
      <c r="B14" s="120"/>
      <c r="C14" s="197" t="s">
        <v>42</v>
      </c>
      <c r="D14" s="120" t="s">
        <v>92</v>
      </c>
      <c r="E14" s="198"/>
      <c r="F14" s="120" t="s">
        <v>2</v>
      </c>
      <c r="G14" s="198"/>
      <c r="H14" s="201" t="s">
        <v>94</v>
      </c>
      <c r="I14" s="198">
        <v>0</v>
      </c>
      <c r="J14" s="201" t="s">
        <v>21</v>
      </c>
      <c r="K14" s="142">
        <f t="shared" si="3"/>
        <v>0</v>
      </c>
      <c r="M14" s="216">
        <v>0.39583333333333298</v>
      </c>
      <c r="N14" s="45" t="s">
        <v>2</v>
      </c>
      <c r="O14" s="216">
        <v>0.6875</v>
      </c>
      <c r="Q14" s="195">
        <f t="shared" si="0"/>
        <v>0.39583333333333298</v>
      </c>
      <c r="R14" s="45" t="s">
        <v>2</v>
      </c>
      <c r="S14" s="195">
        <f>IF(G14&gt;O14,O14,G14)</f>
        <v>0</v>
      </c>
      <c r="U14" s="196">
        <f t="shared" si="2"/>
        <v>-9.4999999999999911</v>
      </c>
    </row>
    <row r="15" spans="2:21" x14ac:dyDescent="0.4">
      <c r="B15" s="120"/>
      <c r="C15" s="197" t="s">
        <v>35</v>
      </c>
      <c r="D15" s="120" t="s">
        <v>92</v>
      </c>
      <c r="E15" s="198"/>
      <c r="F15" s="120" t="s">
        <v>2</v>
      </c>
      <c r="G15" s="198"/>
      <c r="H15" s="201" t="s">
        <v>94</v>
      </c>
      <c r="I15" s="198">
        <v>0</v>
      </c>
      <c r="J15" s="201" t="s">
        <v>21</v>
      </c>
      <c r="K15" s="142">
        <f t="shared" si="3"/>
        <v>0</v>
      </c>
      <c r="M15" s="216">
        <v>0.39583333333333298</v>
      </c>
      <c r="N15" s="45" t="s">
        <v>2</v>
      </c>
      <c r="O15" s="216">
        <v>0.6875</v>
      </c>
      <c r="Q15" s="195">
        <f t="shared" si="0"/>
        <v>0.39583333333333298</v>
      </c>
      <c r="R15" s="45" t="s">
        <v>2</v>
      </c>
      <c r="S15" s="195">
        <f t="shared" si="1"/>
        <v>0</v>
      </c>
      <c r="U15" s="196">
        <f t="shared" si="2"/>
        <v>-9.4999999999999911</v>
      </c>
    </row>
    <row r="16" spans="2:21" x14ac:dyDescent="0.4">
      <c r="B16" s="120"/>
      <c r="C16" s="197" t="s">
        <v>43</v>
      </c>
      <c r="D16" s="120" t="s">
        <v>92</v>
      </c>
      <c r="E16" s="198"/>
      <c r="F16" s="120" t="s">
        <v>2</v>
      </c>
      <c r="G16" s="198"/>
      <c r="H16" s="201" t="s">
        <v>94</v>
      </c>
      <c r="I16" s="198">
        <v>0</v>
      </c>
      <c r="J16" s="201" t="s">
        <v>21</v>
      </c>
      <c r="K16" s="142">
        <f t="shared" si="3"/>
        <v>0</v>
      </c>
      <c r="M16" s="216">
        <v>0.39583333333333298</v>
      </c>
      <c r="N16" s="45" t="s">
        <v>2</v>
      </c>
      <c r="O16" s="216">
        <v>0.6875</v>
      </c>
      <c r="Q16" s="195">
        <f t="shared" si="0"/>
        <v>0.39583333333333298</v>
      </c>
      <c r="R16" s="45" t="s">
        <v>2</v>
      </c>
      <c r="S16" s="195">
        <f t="shared" si="1"/>
        <v>0</v>
      </c>
      <c r="U16" s="196">
        <f t="shared" si="2"/>
        <v>-9.4999999999999911</v>
      </c>
    </row>
    <row r="17" spans="2:21" x14ac:dyDescent="0.4">
      <c r="B17" s="120"/>
      <c r="C17" s="197" t="s">
        <v>44</v>
      </c>
      <c r="D17" s="120" t="s">
        <v>92</v>
      </c>
      <c r="E17" s="198"/>
      <c r="F17" s="120" t="s">
        <v>2</v>
      </c>
      <c r="G17" s="198"/>
      <c r="H17" s="201" t="s">
        <v>94</v>
      </c>
      <c r="I17" s="198">
        <v>0</v>
      </c>
      <c r="J17" s="201" t="s">
        <v>21</v>
      </c>
      <c r="K17" s="142">
        <f t="shared" si="3"/>
        <v>0</v>
      </c>
      <c r="M17" s="216">
        <v>0.39583333333333298</v>
      </c>
      <c r="N17" s="45" t="s">
        <v>2</v>
      </c>
      <c r="O17" s="216">
        <v>0.6875</v>
      </c>
      <c r="Q17" s="195">
        <f t="shared" si="0"/>
        <v>0.39583333333333298</v>
      </c>
      <c r="R17" s="45" t="s">
        <v>2</v>
      </c>
      <c r="S17" s="195">
        <f t="shared" si="1"/>
        <v>0</v>
      </c>
      <c r="U17" s="196">
        <f t="shared" si="2"/>
        <v>-9.4999999999999911</v>
      </c>
    </row>
    <row r="18" spans="2:21" x14ac:dyDescent="0.4">
      <c r="B18" s="120"/>
      <c r="C18" s="197" t="s">
        <v>45</v>
      </c>
      <c r="D18" s="120" t="s">
        <v>92</v>
      </c>
      <c r="E18" s="198"/>
      <c r="F18" s="120" t="s">
        <v>2</v>
      </c>
      <c r="G18" s="198"/>
      <c r="H18" s="201" t="s">
        <v>94</v>
      </c>
      <c r="I18" s="198">
        <v>0</v>
      </c>
      <c r="J18" s="201" t="s">
        <v>21</v>
      </c>
      <c r="K18" s="142">
        <f t="shared" si="3"/>
        <v>0</v>
      </c>
      <c r="M18" s="216">
        <v>0.39583333333333298</v>
      </c>
      <c r="N18" s="45" t="s">
        <v>2</v>
      </c>
      <c r="O18" s="216">
        <v>0.6875</v>
      </c>
      <c r="Q18" s="195">
        <f t="shared" si="0"/>
        <v>0.39583333333333298</v>
      </c>
      <c r="R18" s="45" t="s">
        <v>2</v>
      </c>
      <c r="S18" s="195">
        <f t="shared" si="1"/>
        <v>0</v>
      </c>
      <c r="U18" s="196">
        <f t="shared" si="2"/>
        <v>-9.4999999999999911</v>
      </c>
    </row>
    <row r="19" spans="2:21" x14ac:dyDescent="0.4">
      <c r="B19" s="120"/>
      <c r="C19" s="197" t="s">
        <v>46</v>
      </c>
      <c r="D19" s="120" t="s">
        <v>92</v>
      </c>
      <c r="E19" s="198"/>
      <c r="F19" s="120" t="s">
        <v>2</v>
      </c>
      <c r="G19" s="198"/>
      <c r="H19" s="201" t="s">
        <v>94</v>
      </c>
      <c r="I19" s="198">
        <v>0</v>
      </c>
      <c r="J19" s="201" t="s">
        <v>21</v>
      </c>
      <c r="K19" s="193">
        <f t="shared" si="3"/>
        <v>0</v>
      </c>
      <c r="M19" s="216">
        <v>0.39583333333333298</v>
      </c>
      <c r="N19" s="45" t="s">
        <v>2</v>
      </c>
      <c r="O19" s="216">
        <v>0.6875</v>
      </c>
      <c r="Q19" s="195">
        <f t="shared" si="0"/>
        <v>0.39583333333333298</v>
      </c>
      <c r="R19" s="45" t="s">
        <v>2</v>
      </c>
      <c r="S19" s="195">
        <f t="shared" si="1"/>
        <v>0</v>
      </c>
      <c r="U19" s="196">
        <f t="shared" si="2"/>
        <v>-9.4999999999999911</v>
      </c>
    </row>
    <row r="20" spans="2:21" x14ac:dyDescent="0.4">
      <c r="B20" s="120"/>
      <c r="C20" s="197" t="s">
        <v>47</v>
      </c>
      <c r="D20" s="120" t="s">
        <v>92</v>
      </c>
      <c r="E20" s="198"/>
      <c r="F20" s="120" t="s">
        <v>2</v>
      </c>
      <c r="G20" s="198"/>
      <c r="H20" s="201" t="s">
        <v>94</v>
      </c>
      <c r="I20" s="198">
        <v>0</v>
      </c>
      <c r="J20" s="201" t="s">
        <v>21</v>
      </c>
      <c r="K20" s="142">
        <f t="shared" si="3"/>
        <v>0</v>
      </c>
      <c r="M20" s="216">
        <v>0.39583333333333298</v>
      </c>
      <c r="N20" s="45" t="s">
        <v>2</v>
      </c>
      <c r="O20" s="216">
        <v>0.6875</v>
      </c>
      <c r="Q20" s="195">
        <f t="shared" si="0"/>
        <v>0.39583333333333298</v>
      </c>
      <c r="R20" s="45" t="s">
        <v>2</v>
      </c>
      <c r="S20" s="195">
        <f t="shared" si="1"/>
        <v>0</v>
      </c>
      <c r="U20" s="196">
        <f t="shared" si="2"/>
        <v>-9.4999999999999911</v>
      </c>
    </row>
    <row r="21" spans="2:21" x14ac:dyDescent="0.4">
      <c r="B21" s="120"/>
      <c r="C21" s="197" t="s">
        <v>48</v>
      </c>
      <c r="D21" s="120" t="s">
        <v>92</v>
      </c>
      <c r="E21" s="198"/>
      <c r="F21" s="120" t="s">
        <v>2</v>
      </c>
      <c r="G21" s="198"/>
      <c r="H21" s="201" t="s">
        <v>94</v>
      </c>
      <c r="I21" s="198">
        <v>0</v>
      </c>
      <c r="J21" s="201" t="s">
        <v>21</v>
      </c>
      <c r="K21" s="142">
        <f t="shared" si="3"/>
        <v>0</v>
      </c>
      <c r="M21" s="216">
        <v>0.39583333333333298</v>
      </c>
      <c r="N21" s="45" t="s">
        <v>2</v>
      </c>
      <c r="O21" s="216">
        <v>0.6875</v>
      </c>
      <c r="Q21" s="195">
        <f t="shared" si="0"/>
        <v>0.39583333333333298</v>
      </c>
      <c r="R21" s="45" t="s">
        <v>2</v>
      </c>
      <c r="S21" s="195">
        <f t="shared" si="1"/>
        <v>0</v>
      </c>
      <c r="U21" s="196">
        <f t="shared" si="2"/>
        <v>-9.4999999999999911</v>
      </c>
    </row>
    <row r="22" spans="2:21" x14ac:dyDescent="0.4">
      <c r="B22" s="120"/>
      <c r="C22" s="197" t="s">
        <v>39</v>
      </c>
      <c r="D22" s="120" t="s">
        <v>92</v>
      </c>
      <c r="E22" s="202"/>
      <c r="F22" s="120" t="s">
        <v>2</v>
      </c>
      <c r="G22" s="202"/>
      <c r="H22" s="201" t="s">
        <v>94</v>
      </c>
      <c r="I22" s="202"/>
      <c r="J22" s="201" t="s">
        <v>21</v>
      </c>
      <c r="K22" s="220">
        <v>1</v>
      </c>
      <c r="M22" s="203"/>
      <c r="N22" s="120" t="s">
        <v>2</v>
      </c>
      <c r="O22" s="203"/>
      <c r="P22" s="201"/>
      <c r="Q22" s="203"/>
      <c r="R22" s="120" t="s">
        <v>2</v>
      </c>
      <c r="S22" s="203"/>
      <c r="U22" s="220">
        <v>1</v>
      </c>
    </row>
    <row r="23" spans="2:21" x14ac:dyDescent="0.4">
      <c r="B23" s="120"/>
      <c r="C23" s="197" t="s">
        <v>65</v>
      </c>
      <c r="D23" s="120" t="s">
        <v>92</v>
      </c>
      <c r="E23" s="202"/>
      <c r="F23" s="120" t="s">
        <v>2</v>
      </c>
      <c r="G23" s="202"/>
      <c r="H23" s="201" t="s">
        <v>94</v>
      </c>
      <c r="I23" s="202"/>
      <c r="J23" s="201" t="s">
        <v>21</v>
      </c>
      <c r="K23" s="220">
        <v>2</v>
      </c>
      <c r="M23" s="203"/>
      <c r="N23" s="120" t="s">
        <v>2</v>
      </c>
      <c r="O23" s="203"/>
      <c r="P23" s="201"/>
      <c r="Q23" s="203"/>
      <c r="R23" s="120" t="s">
        <v>2</v>
      </c>
      <c r="S23" s="203"/>
      <c r="U23" s="220">
        <v>2</v>
      </c>
    </row>
    <row r="24" spans="2:21" x14ac:dyDescent="0.4">
      <c r="B24" s="120"/>
      <c r="C24" s="197" t="s">
        <v>66</v>
      </c>
      <c r="D24" s="120" t="s">
        <v>92</v>
      </c>
      <c r="E24" s="202"/>
      <c r="F24" s="120" t="s">
        <v>2</v>
      </c>
      <c r="G24" s="202"/>
      <c r="H24" s="201" t="s">
        <v>94</v>
      </c>
      <c r="I24" s="202"/>
      <c r="J24" s="201" t="s">
        <v>21</v>
      </c>
      <c r="K24" s="220">
        <v>3</v>
      </c>
      <c r="M24" s="203"/>
      <c r="N24" s="120" t="s">
        <v>2</v>
      </c>
      <c r="O24" s="203"/>
      <c r="P24" s="201"/>
      <c r="Q24" s="203"/>
      <c r="R24" s="120" t="s">
        <v>2</v>
      </c>
      <c r="S24" s="203"/>
      <c r="U24" s="220">
        <v>3</v>
      </c>
    </row>
    <row r="25" spans="2:21" x14ac:dyDescent="0.4">
      <c r="B25" s="120"/>
      <c r="C25" s="197" t="s">
        <v>67</v>
      </c>
      <c r="D25" s="120" t="s">
        <v>92</v>
      </c>
      <c r="E25" s="202"/>
      <c r="F25" s="120" t="s">
        <v>2</v>
      </c>
      <c r="G25" s="202"/>
      <c r="H25" s="201" t="s">
        <v>94</v>
      </c>
      <c r="I25" s="202"/>
      <c r="J25" s="201" t="s">
        <v>21</v>
      </c>
      <c r="K25" s="220">
        <v>4</v>
      </c>
      <c r="M25" s="203"/>
      <c r="N25" s="120" t="s">
        <v>2</v>
      </c>
      <c r="O25" s="203"/>
      <c r="P25" s="201"/>
      <c r="Q25" s="203"/>
      <c r="R25" s="120" t="s">
        <v>2</v>
      </c>
      <c r="S25" s="203"/>
      <c r="U25" s="220">
        <v>4</v>
      </c>
    </row>
    <row r="26" spans="2:21" x14ac:dyDescent="0.4">
      <c r="B26" s="120"/>
      <c r="C26" s="197" t="s">
        <v>99</v>
      </c>
      <c r="D26" s="120" t="s">
        <v>92</v>
      </c>
      <c r="E26" s="202"/>
      <c r="F26" s="120" t="s">
        <v>2</v>
      </c>
      <c r="G26" s="202"/>
      <c r="H26" s="201" t="s">
        <v>94</v>
      </c>
      <c r="I26" s="202"/>
      <c r="J26" s="201" t="s">
        <v>21</v>
      </c>
      <c r="K26" s="220">
        <v>5</v>
      </c>
      <c r="M26" s="203"/>
      <c r="N26" s="120" t="s">
        <v>2</v>
      </c>
      <c r="O26" s="203"/>
      <c r="P26" s="201"/>
      <c r="Q26" s="203"/>
      <c r="R26" s="120" t="s">
        <v>2</v>
      </c>
      <c r="S26" s="203"/>
      <c r="U26" s="220">
        <v>5</v>
      </c>
    </row>
    <row r="27" spans="2:21" x14ac:dyDescent="0.4">
      <c r="B27" s="120"/>
      <c r="C27" s="197" t="s">
        <v>100</v>
      </c>
      <c r="D27" s="120" t="s">
        <v>92</v>
      </c>
      <c r="E27" s="202"/>
      <c r="F27" s="120" t="s">
        <v>2</v>
      </c>
      <c r="G27" s="202"/>
      <c r="H27" s="201" t="s">
        <v>94</v>
      </c>
      <c r="I27" s="202"/>
      <c r="J27" s="201" t="s">
        <v>21</v>
      </c>
      <c r="K27" s="220">
        <v>6</v>
      </c>
      <c r="M27" s="203"/>
      <c r="N27" s="120" t="s">
        <v>2</v>
      </c>
      <c r="O27" s="203"/>
      <c r="P27" s="201"/>
      <c r="Q27" s="203"/>
      <c r="R27" s="120" t="s">
        <v>2</v>
      </c>
      <c r="S27" s="203"/>
      <c r="U27" s="220">
        <v>6</v>
      </c>
    </row>
    <row r="28" spans="2:21" x14ac:dyDescent="0.4">
      <c r="B28" s="120"/>
      <c r="C28" s="197" t="s">
        <v>101</v>
      </c>
      <c r="D28" s="120" t="s">
        <v>92</v>
      </c>
      <c r="E28" s="202"/>
      <c r="F28" s="120" t="s">
        <v>2</v>
      </c>
      <c r="G28" s="202"/>
      <c r="H28" s="201" t="s">
        <v>94</v>
      </c>
      <c r="I28" s="202"/>
      <c r="J28" s="201" t="s">
        <v>21</v>
      </c>
      <c r="K28" s="220">
        <v>7</v>
      </c>
      <c r="M28" s="203"/>
      <c r="N28" s="120" t="s">
        <v>2</v>
      </c>
      <c r="O28" s="203"/>
      <c r="P28" s="201"/>
      <c r="Q28" s="203"/>
      <c r="R28" s="120" t="s">
        <v>2</v>
      </c>
      <c r="S28" s="203"/>
      <c r="U28" s="220">
        <v>7</v>
      </c>
    </row>
    <row r="29" spans="2:21" x14ac:dyDescent="0.4">
      <c r="B29" s="120"/>
      <c r="C29" s="197" t="s">
        <v>102</v>
      </c>
      <c r="D29" s="120" t="s">
        <v>92</v>
      </c>
      <c r="E29" s="202"/>
      <c r="F29" s="120" t="s">
        <v>2</v>
      </c>
      <c r="G29" s="202"/>
      <c r="H29" s="201" t="s">
        <v>94</v>
      </c>
      <c r="I29" s="202"/>
      <c r="J29" s="201" t="s">
        <v>21</v>
      </c>
      <c r="K29" s="220">
        <v>8</v>
      </c>
      <c r="M29" s="203"/>
      <c r="N29" s="120" t="s">
        <v>2</v>
      </c>
      <c r="O29" s="203"/>
      <c r="P29" s="201"/>
      <c r="Q29" s="203"/>
      <c r="R29" s="120" t="s">
        <v>2</v>
      </c>
      <c r="S29" s="203"/>
      <c r="U29" s="220">
        <v>7</v>
      </c>
    </row>
    <row r="30" spans="2:21" x14ac:dyDescent="0.4">
      <c r="B30" s="120"/>
      <c r="C30" s="197" t="s">
        <v>103</v>
      </c>
      <c r="D30" s="120" t="s">
        <v>92</v>
      </c>
      <c r="E30" s="202"/>
      <c r="F30" s="120" t="s">
        <v>2</v>
      </c>
      <c r="G30" s="202"/>
      <c r="H30" s="201" t="s">
        <v>94</v>
      </c>
      <c r="I30" s="202"/>
      <c r="J30" s="201" t="s">
        <v>21</v>
      </c>
      <c r="K30" s="220">
        <v>4</v>
      </c>
      <c r="M30" s="203"/>
      <c r="N30" s="120" t="s">
        <v>2</v>
      </c>
      <c r="O30" s="203"/>
      <c r="P30" s="201"/>
      <c r="Q30" s="203"/>
      <c r="R30" s="120" t="s">
        <v>2</v>
      </c>
      <c r="S30" s="203"/>
      <c r="U30" s="220">
        <v>3</v>
      </c>
    </row>
    <row r="31" spans="2:21" x14ac:dyDescent="0.4">
      <c r="B31" s="120"/>
      <c r="C31" s="197" t="s">
        <v>104</v>
      </c>
      <c r="D31" s="120" t="s">
        <v>92</v>
      </c>
      <c r="E31" s="202"/>
      <c r="F31" s="120" t="s">
        <v>2</v>
      </c>
      <c r="G31" s="202"/>
      <c r="H31" s="201" t="s">
        <v>94</v>
      </c>
      <c r="I31" s="202"/>
      <c r="J31" s="201" t="s">
        <v>21</v>
      </c>
      <c r="K31" s="197"/>
      <c r="M31" s="203"/>
      <c r="N31" s="120" t="s">
        <v>2</v>
      </c>
      <c r="O31" s="203"/>
      <c r="P31" s="201"/>
      <c r="Q31" s="203"/>
      <c r="R31" s="120" t="s">
        <v>2</v>
      </c>
      <c r="S31" s="203"/>
      <c r="U31" s="197"/>
    </row>
    <row r="32" spans="2:21" x14ac:dyDescent="0.4">
      <c r="B32" s="120"/>
      <c r="C32" s="197" t="s">
        <v>68</v>
      </c>
      <c r="D32" s="120" t="s">
        <v>92</v>
      </c>
      <c r="E32" s="202"/>
      <c r="F32" s="120" t="s">
        <v>2</v>
      </c>
      <c r="G32" s="202"/>
      <c r="H32" s="201" t="s">
        <v>94</v>
      </c>
      <c r="I32" s="202"/>
      <c r="J32" s="201" t="s">
        <v>21</v>
      </c>
      <c r="K32" s="197"/>
      <c r="M32" s="203"/>
      <c r="N32" s="120" t="s">
        <v>2</v>
      </c>
      <c r="O32" s="203"/>
      <c r="P32" s="201"/>
      <c r="Q32" s="203"/>
      <c r="R32" s="120" t="s">
        <v>2</v>
      </c>
      <c r="S32" s="203"/>
      <c r="U32" s="197"/>
    </row>
    <row r="33" spans="2:23" x14ac:dyDescent="0.4">
      <c r="B33" s="120"/>
      <c r="C33" s="197" t="s">
        <v>69</v>
      </c>
      <c r="D33" s="120" t="s">
        <v>92</v>
      </c>
      <c r="E33" s="198"/>
      <c r="F33" s="120" t="s">
        <v>2</v>
      </c>
      <c r="G33" s="198"/>
      <c r="H33" s="201" t="s">
        <v>94</v>
      </c>
      <c r="I33" s="198"/>
      <c r="J33" s="201" t="s">
        <v>21</v>
      </c>
      <c r="K33" s="142">
        <f t="shared" ref="K33:K36" si="4">(G33-E33-I33)*24</f>
        <v>0</v>
      </c>
      <c r="M33" s="197"/>
      <c r="N33" s="45" t="s">
        <v>2</v>
      </c>
      <c r="O33" s="197"/>
      <c r="Q33" s="195">
        <f t="shared" ref="Q33:Q36" si="5">IF(E33&lt;M33,M33,E33)</f>
        <v>0</v>
      </c>
      <c r="R33" s="45" t="s">
        <v>2</v>
      </c>
      <c r="S33" s="195">
        <f t="shared" ref="S33:S36" si="6">IF(G33&gt;O33,O33,G33)</f>
        <v>0</v>
      </c>
      <c r="U33" s="196">
        <f t="shared" ref="U33:U36" si="7">(S33-Q33)*24</f>
        <v>0</v>
      </c>
    </row>
    <row r="34" spans="2:23" x14ac:dyDescent="0.4">
      <c r="B34" s="120"/>
      <c r="C34" s="197" t="s">
        <v>210</v>
      </c>
      <c r="D34" s="120" t="s">
        <v>92</v>
      </c>
      <c r="E34" s="198"/>
      <c r="F34" s="120" t="s">
        <v>2</v>
      </c>
      <c r="G34" s="198"/>
      <c r="H34" s="201" t="s">
        <v>94</v>
      </c>
      <c r="I34" s="198"/>
      <c r="J34" s="201" t="s">
        <v>21</v>
      </c>
      <c r="K34" s="142">
        <f t="shared" si="4"/>
        <v>0</v>
      </c>
      <c r="M34" s="197"/>
      <c r="N34" s="45" t="s">
        <v>2</v>
      </c>
      <c r="O34" s="197"/>
      <c r="Q34" s="195">
        <f t="shared" si="5"/>
        <v>0</v>
      </c>
      <c r="R34" s="45" t="s">
        <v>2</v>
      </c>
      <c r="S34" s="195">
        <f t="shared" si="6"/>
        <v>0</v>
      </c>
      <c r="U34" s="196">
        <f t="shared" si="7"/>
        <v>0</v>
      </c>
      <c r="W34" s="46" t="s">
        <v>212</v>
      </c>
    </row>
    <row r="35" spans="2:23" x14ac:dyDescent="0.4">
      <c r="B35" s="120"/>
      <c r="C35" s="197" t="s">
        <v>211</v>
      </c>
      <c r="D35" s="120" t="s">
        <v>92</v>
      </c>
      <c r="E35" s="198"/>
      <c r="F35" s="120" t="s">
        <v>2</v>
      </c>
      <c r="G35" s="198"/>
      <c r="H35" s="201" t="s">
        <v>94</v>
      </c>
      <c r="I35" s="198"/>
      <c r="J35" s="201" t="s">
        <v>21</v>
      </c>
      <c r="K35" s="142">
        <f t="shared" si="4"/>
        <v>0</v>
      </c>
      <c r="M35" s="197"/>
      <c r="N35" s="45" t="s">
        <v>2</v>
      </c>
      <c r="O35" s="197"/>
      <c r="Q35" s="195">
        <f t="shared" si="5"/>
        <v>0</v>
      </c>
      <c r="R35" s="45" t="s">
        <v>2</v>
      </c>
      <c r="S35" s="195">
        <f t="shared" si="6"/>
        <v>0</v>
      </c>
      <c r="U35" s="196">
        <f t="shared" si="7"/>
        <v>0</v>
      </c>
      <c r="W35" s="46" t="s">
        <v>212</v>
      </c>
    </row>
    <row r="36" spans="2:23" x14ac:dyDescent="0.4">
      <c r="B36" s="120"/>
      <c r="C36" s="197" t="s">
        <v>105</v>
      </c>
      <c r="D36" s="120" t="s">
        <v>92</v>
      </c>
      <c r="E36" s="198"/>
      <c r="F36" s="120" t="s">
        <v>2</v>
      </c>
      <c r="G36" s="198"/>
      <c r="H36" s="201" t="s">
        <v>94</v>
      </c>
      <c r="I36" s="198"/>
      <c r="J36" s="201" t="s">
        <v>21</v>
      </c>
      <c r="K36" s="142">
        <f t="shared" si="4"/>
        <v>0</v>
      </c>
      <c r="M36" s="197"/>
      <c r="N36" s="45" t="s">
        <v>2</v>
      </c>
      <c r="O36" s="197"/>
      <c r="Q36" s="195">
        <f t="shared" si="5"/>
        <v>0</v>
      </c>
      <c r="R36" s="45" t="s">
        <v>2</v>
      </c>
      <c r="S36" s="195">
        <f t="shared" si="6"/>
        <v>0</v>
      </c>
      <c r="U36" s="196">
        <f t="shared" si="7"/>
        <v>0</v>
      </c>
    </row>
  </sheetData>
  <sheetProtection insertRows="0" deleteRows="0"/>
  <mergeCells count="3">
    <mergeCell ref="M3:O3"/>
    <mergeCell ref="Q3:U3"/>
    <mergeCell ref="E3:K3"/>
  </mergeCells>
  <phoneticPr fontId="2"/>
  <pageMargins left="0.15748031496062992" right="0.15748031496062992" top="0.74803149606299213" bottom="0.55118110236220474" header="0.31496062992125984" footer="0.31496062992125984"/>
  <pageSetup paperSize="9" scale="4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A1:BW81"/>
  <sheetViews>
    <sheetView showGridLines="0" tabSelected="1" view="pageBreakPreview" zoomScale="38" zoomScaleNormal="70" zoomScaleSheetLayoutView="55" workbookViewId="0">
      <selection activeCell="BC10" sqref="BC10:BE10"/>
    </sheetView>
  </sheetViews>
  <sheetFormatPr defaultColWidth="4.375" defaultRowHeight="20.25" customHeight="1" x14ac:dyDescent="0.4"/>
  <cols>
    <col min="1" max="1" width="1.625" style="10" customWidth="1"/>
    <col min="2" max="5" width="5.75" style="10" customWidth="1"/>
    <col min="6" max="6" width="5.625" style="10" hidden="1" customWidth="1"/>
    <col min="7" max="60" width="5.625" style="10" customWidth="1"/>
    <col min="61" max="16384" width="4.375" style="10"/>
  </cols>
  <sheetData>
    <row r="1" spans="1:66" s="16" customFormat="1" ht="20.25" customHeight="1" x14ac:dyDescent="0.4">
      <c r="A1" s="16" t="s">
        <v>259</v>
      </c>
      <c r="C1" s="15"/>
      <c r="D1" s="15"/>
      <c r="E1" s="15"/>
      <c r="F1" s="15"/>
      <c r="G1" s="15"/>
      <c r="I1" s="5" t="s">
        <v>0</v>
      </c>
      <c r="J1" s="5"/>
      <c r="L1" s="15"/>
      <c r="M1" s="15"/>
      <c r="N1" s="15"/>
      <c r="O1" s="15"/>
      <c r="P1" s="15"/>
      <c r="Q1" s="15"/>
      <c r="R1" s="15"/>
      <c r="S1" s="15"/>
      <c r="T1" s="15"/>
      <c r="U1" s="15"/>
      <c r="V1" s="15"/>
      <c r="AQ1" s="8"/>
      <c r="AR1" s="7"/>
      <c r="AS1" s="7" t="s">
        <v>83</v>
      </c>
      <c r="AT1" s="508"/>
      <c r="AU1" s="509"/>
      <c r="AV1" s="509"/>
      <c r="AW1" s="509"/>
      <c r="AX1" s="509"/>
      <c r="AY1" s="509"/>
      <c r="AZ1" s="509"/>
      <c r="BA1" s="509"/>
      <c r="BB1" s="509"/>
      <c r="BC1" s="509"/>
      <c r="BD1" s="509"/>
      <c r="BE1" s="509"/>
      <c r="BF1" s="509"/>
      <c r="BG1" s="509"/>
      <c r="BH1" s="7" t="s">
        <v>21</v>
      </c>
    </row>
    <row r="2" spans="1:66" s="16" customFormat="1" ht="20.25" customHeight="1" x14ac:dyDescent="0.4">
      <c r="C2" s="15"/>
      <c r="D2" s="15"/>
      <c r="E2" s="15"/>
      <c r="F2" s="15"/>
      <c r="G2" s="15"/>
      <c r="J2" s="5"/>
      <c r="L2" s="15"/>
      <c r="M2" s="15"/>
      <c r="N2" s="15"/>
      <c r="O2" s="15"/>
      <c r="P2" s="15"/>
      <c r="Q2" s="15"/>
      <c r="R2" s="15"/>
      <c r="S2" s="15"/>
      <c r="T2" s="15"/>
      <c r="U2" s="15"/>
      <c r="V2" s="15"/>
      <c r="AC2" s="39" t="s">
        <v>79</v>
      </c>
      <c r="AD2" s="524">
        <v>3</v>
      </c>
      <c r="AE2" s="524"/>
      <c r="AF2" s="39" t="s">
        <v>80</v>
      </c>
      <c r="AG2" s="478">
        <f>IF(AD2=0,"",YEAR(DATE(2018+AD2,1,1)))</f>
        <v>2021</v>
      </c>
      <c r="AH2" s="478"/>
      <c r="AI2" s="40" t="s">
        <v>81</v>
      </c>
      <c r="AJ2" s="40" t="s">
        <v>1</v>
      </c>
      <c r="AK2" s="524"/>
      <c r="AL2" s="524"/>
      <c r="AM2" s="40" t="s">
        <v>55</v>
      </c>
      <c r="AQ2" s="8"/>
      <c r="AR2" s="7"/>
      <c r="AS2" s="7" t="s">
        <v>82</v>
      </c>
      <c r="AT2" s="525" t="s">
        <v>40</v>
      </c>
      <c r="AU2" s="525"/>
      <c r="AV2" s="525"/>
      <c r="AW2" s="525"/>
      <c r="AX2" s="525"/>
      <c r="AY2" s="525"/>
      <c r="AZ2" s="525"/>
      <c r="BA2" s="525"/>
      <c r="BB2" s="525"/>
      <c r="BC2" s="525"/>
      <c r="BD2" s="525"/>
      <c r="BE2" s="525"/>
      <c r="BF2" s="525"/>
      <c r="BG2" s="525"/>
      <c r="BH2" s="7" t="s">
        <v>21</v>
      </c>
    </row>
    <row r="3" spans="1:66" s="6" customFormat="1" ht="20.25" customHeight="1" x14ac:dyDescent="0.4">
      <c r="G3" s="5"/>
      <c r="J3" s="5"/>
      <c r="L3" s="7"/>
      <c r="M3" s="7"/>
      <c r="N3" s="7"/>
      <c r="O3" s="7"/>
      <c r="P3" s="7"/>
      <c r="Q3" s="7"/>
      <c r="R3" s="7"/>
      <c r="S3" s="7"/>
      <c r="AD3" s="43"/>
      <c r="AE3" s="43"/>
      <c r="AF3" s="41"/>
      <c r="AG3" s="42"/>
      <c r="AH3" s="41"/>
      <c r="BH3" s="7"/>
    </row>
    <row r="4" spans="1:66" s="6" customFormat="1" ht="18.75" x14ac:dyDescent="0.4">
      <c r="G4" s="5"/>
      <c r="J4" s="5"/>
      <c r="L4" s="7"/>
      <c r="M4" s="7"/>
      <c r="N4" s="7"/>
      <c r="O4" s="7"/>
      <c r="P4" s="7"/>
      <c r="Q4" s="7"/>
      <c r="R4" s="7"/>
      <c r="S4" s="7"/>
      <c r="AD4" s="36"/>
      <c r="AE4" s="36"/>
      <c r="AK4" s="16"/>
      <c r="AL4" s="16"/>
      <c r="AM4" s="16"/>
      <c r="AN4" s="16"/>
      <c r="AO4" s="16"/>
      <c r="AP4" s="16"/>
      <c r="AQ4" s="16"/>
      <c r="AR4" s="16"/>
      <c r="AS4" s="16"/>
      <c r="AT4" s="16"/>
      <c r="AU4" s="16"/>
      <c r="AV4" s="16"/>
      <c r="AW4" s="16"/>
      <c r="BA4" s="112" t="s">
        <v>138</v>
      </c>
      <c r="BB4" s="480" t="s">
        <v>260</v>
      </c>
      <c r="BC4" s="481"/>
      <c r="BD4" s="481"/>
      <c r="BE4" s="482"/>
      <c r="BG4" s="103"/>
      <c r="BH4" s="103"/>
    </row>
    <row r="5" spans="1:66" s="6" customFormat="1" ht="6.75" customHeight="1" x14ac:dyDescent="0.4">
      <c r="C5" s="82"/>
      <c r="D5" s="82"/>
      <c r="E5" s="82"/>
      <c r="F5" s="82"/>
      <c r="G5" s="83"/>
      <c r="H5" s="82"/>
      <c r="I5" s="82"/>
      <c r="J5" s="83"/>
      <c r="K5" s="82"/>
      <c r="L5" s="84"/>
      <c r="M5" s="84"/>
      <c r="N5" s="84"/>
      <c r="O5" s="84"/>
      <c r="P5" s="84"/>
      <c r="Q5" s="84"/>
      <c r="R5" s="84"/>
      <c r="S5" s="84"/>
      <c r="AB5" s="82"/>
      <c r="AC5" s="82"/>
      <c r="AD5" s="85"/>
      <c r="AE5" s="85"/>
      <c r="AF5" s="82"/>
      <c r="AG5" s="82"/>
      <c r="AH5" s="82"/>
      <c r="AI5" s="82"/>
      <c r="AK5" s="16"/>
      <c r="AL5" s="16"/>
      <c r="AM5" s="16"/>
      <c r="AN5" s="16"/>
      <c r="AO5" s="16"/>
      <c r="AP5" s="16"/>
      <c r="AQ5" s="16"/>
      <c r="AR5" s="16"/>
      <c r="AS5" s="16"/>
      <c r="AT5" s="16"/>
      <c r="AU5" s="16"/>
      <c r="AV5" s="16"/>
      <c r="AW5" s="16"/>
      <c r="BH5" s="103"/>
    </row>
    <row r="6" spans="1:66" s="6" customFormat="1" ht="18.75" x14ac:dyDescent="0.4">
      <c r="B6" s="470" t="s">
        <v>139</v>
      </c>
      <c r="C6" s="471"/>
      <c r="D6" s="471"/>
      <c r="E6" s="471"/>
      <c r="F6" s="471"/>
      <c r="G6" s="471"/>
      <c r="H6" s="471"/>
      <c r="I6" s="471"/>
      <c r="J6" s="472"/>
      <c r="K6" s="84"/>
      <c r="L6" s="84"/>
      <c r="M6" s="84"/>
      <c r="N6" s="82"/>
      <c r="O6" s="82"/>
      <c r="P6" s="82"/>
      <c r="Q6" s="82"/>
      <c r="R6" s="82"/>
      <c r="S6" s="82"/>
      <c r="T6" s="82"/>
      <c r="U6" s="82"/>
      <c r="V6" s="82"/>
      <c r="W6" s="82"/>
      <c r="X6" s="82"/>
      <c r="Y6" s="85"/>
      <c r="Z6" s="85"/>
      <c r="AD6" s="82"/>
      <c r="AE6" s="85"/>
      <c r="AF6" s="85"/>
      <c r="AG6" s="82"/>
      <c r="AH6" s="82"/>
      <c r="AJ6" s="16" t="s">
        <v>140</v>
      </c>
      <c r="AL6" s="16"/>
      <c r="AN6" s="16"/>
      <c r="AO6" s="16"/>
      <c r="AP6" s="16"/>
      <c r="AQ6" s="16"/>
      <c r="AR6" s="16"/>
      <c r="AS6" s="16"/>
      <c r="AT6" s="16"/>
      <c r="AU6" s="16"/>
      <c r="AV6" s="517"/>
      <c r="AW6" s="518"/>
      <c r="AX6" s="23" t="s">
        <v>70</v>
      </c>
      <c r="AY6" s="16"/>
      <c r="AZ6" s="517"/>
      <c r="BA6" s="518"/>
      <c r="BB6" s="23" t="s">
        <v>71</v>
      </c>
      <c r="BC6" s="16"/>
      <c r="BD6" s="517"/>
      <c r="BE6" s="518"/>
      <c r="BF6" s="23" t="s">
        <v>72</v>
      </c>
      <c r="BG6" s="16"/>
      <c r="BH6" s="103"/>
    </row>
    <row r="7" spans="1:66" s="6" customFormat="1" ht="18.75" x14ac:dyDescent="0.4">
      <c r="B7" s="86" t="s">
        <v>55</v>
      </c>
      <c r="C7" s="86" t="s">
        <v>56</v>
      </c>
      <c r="D7" s="86" t="s">
        <v>57</v>
      </c>
      <c r="E7" s="86" t="s">
        <v>58</v>
      </c>
      <c r="G7" s="86" t="s">
        <v>59</v>
      </c>
      <c r="H7" s="86" t="s">
        <v>60</v>
      </c>
      <c r="I7" s="86" t="s">
        <v>61</v>
      </c>
      <c r="J7" s="86" t="s">
        <v>133</v>
      </c>
      <c r="K7" s="84"/>
      <c r="L7" s="113" t="s">
        <v>135</v>
      </c>
      <c r="M7" s="114"/>
      <c r="N7" s="114"/>
      <c r="O7" s="114"/>
      <c r="P7" s="114"/>
      <c r="Q7" s="114"/>
      <c r="R7" s="114"/>
      <c r="S7" s="114"/>
      <c r="T7" s="114"/>
      <c r="U7" s="114"/>
      <c r="V7" s="114"/>
      <c r="W7" s="82"/>
      <c r="X7" s="82"/>
      <c r="Y7" s="85"/>
      <c r="Z7" s="85"/>
      <c r="AD7" s="82"/>
      <c r="AE7" s="85"/>
      <c r="AF7" s="85"/>
      <c r="AG7" s="82"/>
      <c r="AH7" s="82"/>
      <c r="AI7" s="82"/>
      <c r="BH7" s="103"/>
    </row>
    <row r="8" spans="1:66" s="6" customFormat="1" ht="20.25" customHeight="1" x14ac:dyDescent="0.4">
      <c r="B8" s="178"/>
      <c r="C8" s="178"/>
      <c r="D8" s="178"/>
      <c r="E8" s="178"/>
      <c r="F8" s="179"/>
      <c r="G8" s="178"/>
      <c r="H8" s="178"/>
      <c r="I8" s="178"/>
      <c r="J8" s="178"/>
      <c r="K8" s="85" t="s">
        <v>63</v>
      </c>
      <c r="L8" s="483"/>
      <c r="M8" s="484"/>
      <c r="N8" s="485"/>
      <c r="O8" s="85" t="s">
        <v>2</v>
      </c>
      <c r="P8" s="483"/>
      <c r="Q8" s="484"/>
      <c r="R8" s="485"/>
      <c r="S8" s="84" t="s">
        <v>24</v>
      </c>
      <c r="T8" s="447">
        <f>(P8-L8)*24</f>
        <v>0</v>
      </c>
      <c r="U8" s="448"/>
      <c r="V8" s="83" t="s">
        <v>25</v>
      </c>
      <c r="AD8" s="85"/>
      <c r="AE8" s="104"/>
      <c r="AF8" s="83"/>
      <c r="AG8" s="85"/>
      <c r="AH8" s="85"/>
      <c r="AI8" s="85"/>
      <c r="AJ8" s="28"/>
      <c r="AK8" s="90"/>
      <c r="AL8" s="104"/>
      <c r="AM8" s="104"/>
      <c r="AN8" s="83"/>
      <c r="AO8" s="102"/>
      <c r="AP8" s="102"/>
      <c r="AQ8" s="102"/>
      <c r="AS8" s="87" t="s">
        <v>141</v>
      </c>
      <c r="AT8" s="87"/>
      <c r="AU8" s="16"/>
      <c r="AV8" s="517"/>
      <c r="AW8" s="518"/>
      <c r="AX8" s="100" t="s">
        <v>134</v>
      </c>
      <c r="AY8" s="16"/>
      <c r="AZ8" s="16" t="s">
        <v>77</v>
      </c>
      <c r="BA8" s="16"/>
      <c r="BB8" s="16"/>
      <c r="BC8" s="473">
        <f>DAY(EOMONTH(DATE(AG2,AK2,1),0))</f>
        <v>31</v>
      </c>
      <c r="BD8" s="474"/>
      <c r="BE8" s="16" t="s">
        <v>78</v>
      </c>
      <c r="BF8" s="16"/>
      <c r="BG8" s="16"/>
    </row>
    <row r="9" spans="1:66" s="6" customFormat="1" ht="6" customHeight="1" x14ac:dyDescent="0.4">
      <c r="B9" s="89"/>
      <c r="C9" s="89"/>
      <c r="D9" s="89"/>
      <c r="E9" s="89"/>
      <c r="G9" s="89"/>
      <c r="H9" s="89"/>
      <c r="I9" s="89"/>
      <c r="J9" s="89"/>
      <c r="K9" s="82"/>
      <c r="L9" s="85"/>
      <c r="M9" s="90"/>
      <c r="N9" s="88"/>
      <c r="O9" s="88"/>
      <c r="P9" s="85"/>
      <c r="Q9" s="88"/>
      <c r="R9" s="82"/>
      <c r="S9" s="88"/>
      <c r="T9" s="88"/>
      <c r="U9" s="88"/>
      <c r="V9" s="88"/>
      <c r="AD9" s="82"/>
      <c r="AE9" s="88"/>
      <c r="AF9" s="88"/>
      <c r="AG9" s="82"/>
      <c r="AH9" s="82"/>
      <c r="AI9" s="82"/>
      <c r="AJ9" s="30"/>
      <c r="AK9" s="85"/>
      <c r="AL9" s="88"/>
      <c r="AM9" s="88"/>
      <c r="AN9" s="88"/>
      <c r="AO9" s="82"/>
      <c r="AP9" s="16"/>
      <c r="AQ9" s="105"/>
      <c r="AS9" s="105"/>
      <c r="AT9" s="105"/>
      <c r="AU9" s="16"/>
      <c r="AV9" s="16"/>
      <c r="AW9" s="16"/>
      <c r="AX9" s="16"/>
      <c r="AY9" s="16"/>
      <c r="AZ9" s="16"/>
      <c r="BA9" s="16"/>
      <c r="BB9" s="16"/>
      <c r="BC9" s="16"/>
      <c r="BD9" s="16"/>
      <c r="BE9" s="16"/>
      <c r="BF9" s="16"/>
      <c r="BG9" s="16"/>
    </row>
    <row r="10" spans="1:66" s="6" customFormat="1" ht="18.75" x14ac:dyDescent="0.2">
      <c r="B10" s="178" t="s">
        <v>64</v>
      </c>
      <c r="C10" s="178" t="s">
        <v>64</v>
      </c>
      <c r="D10" s="178" t="s">
        <v>64</v>
      </c>
      <c r="E10" s="178" t="s">
        <v>64</v>
      </c>
      <c r="F10" s="179"/>
      <c r="G10" s="178" t="s">
        <v>64</v>
      </c>
      <c r="H10" s="178" t="s">
        <v>64</v>
      </c>
      <c r="I10" s="178" t="s">
        <v>64</v>
      </c>
      <c r="J10" s="178" t="s">
        <v>64</v>
      </c>
      <c r="K10" s="85" t="s">
        <v>63</v>
      </c>
      <c r="L10" s="483"/>
      <c r="M10" s="484"/>
      <c r="N10" s="485"/>
      <c r="O10" s="85" t="s">
        <v>2</v>
      </c>
      <c r="P10" s="483"/>
      <c r="Q10" s="484"/>
      <c r="R10" s="485"/>
      <c r="S10" s="84" t="s">
        <v>24</v>
      </c>
      <c r="T10" s="447">
        <f>(P10-L10)*24</f>
        <v>0</v>
      </c>
      <c r="U10" s="448"/>
      <c r="V10" s="83" t="s">
        <v>25</v>
      </c>
      <c r="AD10" s="85"/>
      <c r="AE10" s="104"/>
      <c r="AF10" s="83"/>
      <c r="AG10" s="85"/>
      <c r="AH10" s="85"/>
      <c r="AI10" s="85"/>
      <c r="AJ10" s="30"/>
      <c r="AK10" s="90"/>
      <c r="AL10" s="104"/>
      <c r="AM10" s="16"/>
      <c r="AN10" s="16"/>
      <c r="AO10" s="109"/>
      <c r="AP10" s="109"/>
      <c r="AQ10" s="109"/>
      <c r="AS10" s="23"/>
      <c r="AT10" s="105"/>
      <c r="AU10" s="105"/>
      <c r="AV10" s="105"/>
      <c r="AW10" s="88"/>
      <c r="AX10" s="88"/>
      <c r="AY10" s="106"/>
      <c r="AZ10" s="106"/>
      <c r="BA10" s="106" t="s">
        <v>142</v>
      </c>
      <c r="BB10" s="88"/>
      <c r="BC10" s="517"/>
      <c r="BD10" s="519"/>
      <c r="BE10" s="518"/>
      <c r="BF10" s="22" t="s">
        <v>22</v>
      </c>
      <c r="BG10" s="16"/>
    </row>
    <row r="11" spans="1:66" s="6" customFormat="1" ht="6" customHeight="1" x14ac:dyDescent="0.2">
      <c r="B11" s="81"/>
      <c r="C11" s="81"/>
      <c r="D11" s="81"/>
      <c r="E11" s="81"/>
      <c r="G11" s="81"/>
      <c r="H11" s="81"/>
      <c r="I11" s="81"/>
      <c r="J11" s="82"/>
      <c r="K11" s="85"/>
      <c r="L11" s="90"/>
      <c r="M11" s="88"/>
      <c r="N11" s="88"/>
      <c r="O11" s="85"/>
      <c r="P11" s="85"/>
      <c r="Q11" s="85"/>
      <c r="R11" s="85"/>
      <c r="S11" s="85"/>
      <c r="T11" s="88"/>
      <c r="U11" s="82"/>
      <c r="V11" s="88"/>
      <c r="W11" s="88"/>
      <c r="X11" s="88"/>
      <c r="Y11" s="88"/>
      <c r="AD11" s="82"/>
      <c r="AE11" s="88"/>
      <c r="AF11" s="88"/>
      <c r="AG11" s="82"/>
      <c r="AH11" s="82"/>
      <c r="AI11" s="82"/>
      <c r="AJ11" s="30"/>
      <c r="AK11" s="85"/>
      <c r="AL11" s="88"/>
      <c r="AM11" s="88"/>
      <c r="AN11" s="88"/>
      <c r="AO11" s="99"/>
      <c r="AP11" s="99"/>
      <c r="AQ11" s="100"/>
      <c r="AS11" s="107"/>
      <c r="AT11" s="105"/>
      <c r="AU11" s="105"/>
      <c r="AV11" s="105"/>
      <c r="AW11" s="88"/>
      <c r="AX11" s="88"/>
      <c r="AY11" s="106"/>
      <c r="AZ11" s="106"/>
      <c r="BA11" s="88"/>
      <c r="BB11" s="88"/>
      <c r="BC11" s="85"/>
      <c r="BD11" s="85"/>
      <c r="BE11" s="85"/>
      <c r="BF11" s="22"/>
      <c r="BG11" s="16"/>
    </row>
    <row r="12" spans="1:66" s="6" customFormat="1" ht="20.25" customHeight="1" x14ac:dyDescent="0.2">
      <c r="B12" s="535" t="s">
        <v>136</v>
      </c>
      <c r="C12" s="536"/>
      <c r="D12" s="536"/>
      <c r="E12" s="536"/>
      <c r="F12" s="536"/>
      <c r="G12" s="536"/>
      <c r="H12" s="536"/>
      <c r="I12" s="536"/>
      <c r="J12" s="536"/>
      <c r="K12" s="536"/>
      <c r="L12" s="536"/>
      <c r="M12" s="536"/>
      <c r="N12" s="536"/>
      <c r="O12" s="536"/>
      <c r="P12" s="536"/>
      <c r="Q12" s="536"/>
      <c r="R12" s="536"/>
      <c r="S12" s="536"/>
      <c r="T12" s="536"/>
      <c r="U12" s="536"/>
      <c r="V12" s="536"/>
      <c r="W12" s="536"/>
      <c r="X12" s="536"/>
      <c r="Y12" s="536"/>
      <c r="Z12" s="537"/>
      <c r="AD12" s="100"/>
      <c r="AE12" s="111"/>
      <c r="AF12" s="111"/>
      <c r="AG12" s="100"/>
      <c r="AH12" s="85"/>
      <c r="AI12" s="85"/>
      <c r="AJ12" s="28"/>
      <c r="AK12" s="83"/>
      <c r="AL12" s="88"/>
      <c r="AM12" s="88"/>
      <c r="AN12" s="88"/>
      <c r="AO12" s="434"/>
      <c r="AP12" s="434"/>
      <c r="AQ12" s="434"/>
      <c r="AS12" s="23"/>
      <c r="AT12" s="105"/>
      <c r="AU12" s="105"/>
      <c r="AV12" s="105"/>
      <c r="AW12" s="88"/>
      <c r="AX12" s="88"/>
      <c r="AY12" s="106"/>
      <c r="AZ12" s="106"/>
      <c r="BA12" s="88"/>
      <c r="BB12" s="88"/>
      <c r="BC12" s="517"/>
      <c r="BD12" s="519"/>
      <c r="BE12" s="518"/>
      <c r="BF12" s="108" t="s">
        <v>23</v>
      </c>
      <c r="BG12" s="16"/>
    </row>
    <row r="13" spans="1:66" s="6" customFormat="1" ht="6.75" customHeight="1" x14ac:dyDescent="0.2">
      <c r="B13" s="538"/>
      <c r="C13" s="539"/>
      <c r="D13" s="539"/>
      <c r="E13" s="539"/>
      <c r="F13" s="539"/>
      <c r="G13" s="539"/>
      <c r="H13" s="539"/>
      <c r="I13" s="539"/>
      <c r="J13" s="539"/>
      <c r="K13" s="539"/>
      <c r="L13" s="539"/>
      <c r="M13" s="539"/>
      <c r="N13" s="539"/>
      <c r="O13" s="539"/>
      <c r="P13" s="539"/>
      <c r="Q13" s="539"/>
      <c r="R13" s="539"/>
      <c r="S13" s="539"/>
      <c r="T13" s="539"/>
      <c r="U13" s="539"/>
      <c r="V13" s="539"/>
      <c r="W13" s="539"/>
      <c r="X13" s="539"/>
      <c r="Y13" s="539"/>
      <c r="Z13" s="540"/>
      <c r="AD13" s="101"/>
      <c r="AE13" s="92"/>
      <c r="AF13" s="92"/>
      <c r="AG13" s="101"/>
      <c r="AH13" s="90"/>
      <c r="AI13" s="90"/>
      <c r="AJ13" s="30"/>
      <c r="AK13" s="16"/>
      <c r="AL13" s="16"/>
      <c r="AM13" s="16"/>
      <c r="AN13" s="16"/>
      <c r="AO13" s="99"/>
      <c r="AP13" s="99"/>
      <c r="AQ13" s="99"/>
      <c r="AR13" s="16"/>
      <c r="AS13" s="105"/>
      <c r="AT13" s="105"/>
      <c r="AU13" s="105"/>
      <c r="AV13" s="88"/>
      <c r="AW13" s="88"/>
      <c r="AX13" s="106"/>
      <c r="AY13" s="106"/>
      <c r="AZ13" s="88"/>
      <c r="BA13" s="88"/>
      <c r="BB13" s="85"/>
      <c r="BC13" s="85"/>
      <c r="BD13" s="85"/>
      <c r="BE13" s="22"/>
      <c r="BF13" s="16"/>
    </row>
    <row r="14" spans="1:66" s="6" customFormat="1" ht="18.75" x14ac:dyDescent="0.4">
      <c r="B14" s="541"/>
      <c r="C14" s="542"/>
      <c r="D14" s="542"/>
      <c r="E14" s="542"/>
      <c r="F14" s="542"/>
      <c r="G14" s="542"/>
      <c r="H14" s="542"/>
      <c r="I14" s="542"/>
      <c r="J14" s="542"/>
      <c r="K14" s="542"/>
      <c r="L14" s="542"/>
      <c r="M14" s="542"/>
      <c r="N14" s="542"/>
      <c r="O14" s="542"/>
      <c r="P14" s="542"/>
      <c r="Q14" s="542"/>
      <c r="R14" s="542"/>
      <c r="S14" s="542"/>
      <c r="T14" s="542"/>
      <c r="U14" s="542"/>
      <c r="V14" s="542"/>
      <c r="W14" s="542"/>
      <c r="X14" s="542"/>
      <c r="Y14" s="542"/>
      <c r="Z14" s="543"/>
      <c r="AD14" s="100"/>
      <c r="AE14" s="111"/>
      <c r="AF14" s="111"/>
      <c r="AG14" s="100"/>
      <c r="AH14" s="85"/>
      <c r="AI14" s="85"/>
      <c r="AJ14" s="30"/>
      <c r="AK14" s="16"/>
      <c r="AM14" s="16"/>
      <c r="AN14" s="16"/>
      <c r="AO14" s="16"/>
      <c r="AP14" s="102"/>
      <c r="AQ14" s="102"/>
      <c r="AR14" s="102"/>
      <c r="AS14" s="16"/>
      <c r="AT14" s="105"/>
      <c r="AU14" s="106" t="s">
        <v>143</v>
      </c>
      <c r="AV14" s="483"/>
      <c r="AW14" s="484"/>
      <c r="AX14" s="485"/>
      <c r="AY14" s="85" t="s">
        <v>2</v>
      </c>
      <c r="AZ14" s="483"/>
      <c r="BA14" s="484"/>
      <c r="BB14" s="485"/>
      <c r="BC14" s="84" t="s">
        <v>24</v>
      </c>
      <c r="BD14" s="447">
        <f>(AZ14-AV14)*24</f>
        <v>0</v>
      </c>
      <c r="BE14" s="448"/>
      <c r="BF14" s="83" t="s">
        <v>25</v>
      </c>
      <c r="BG14" s="85"/>
    </row>
    <row r="15" spans="1:66" s="6" customFormat="1" ht="6.75" customHeight="1" x14ac:dyDescent="0.15">
      <c r="C15" s="87"/>
      <c r="D15" s="87"/>
      <c r="E15" s="87"/>
      <c r="F15" s="87"/>
      <c r="G15" s="82"/>
      <c r="H15" s="82"/>
      <c r="I15" s="84"/>
      <c r="J15" s="85"/>
      <c r="K15" s="90"/>
      <c r="L15" s="88"/>
      <c r="M15" s="88"/>
      <c r="N15" s="85"/>
      <c r="O15" s="88"/>
      <c r="P15" s="88"/>
      <c r="Q15" s="88"/>
      <c r="R15" s="88"/>
      <c r="S15" s="88"/>
      <c r="T15" s="82"/>
      <c r="U15" s="90"/>
      <c r="V15" s="88"/>
      <c r="W15" s="88"/>
      <c r="X15" s="88"/>
      <c r="Y15" s="88"/>
      <c r="Z15" s="82"/>
      <c r="AA15" s="84"/>
      <c r="AB15" s="91"/>
      <c r="AC15" s="91"/>
      <c r="AD15" s="83"/>
      <c r="AE15" s="85"/>
      <c r="AF15" s="84"/>
      <c r="AG15" s="85"/>
      <c r="AH15" s="90"/>
      <c r="AI15" s="88"/>
      <c r="AJ15" s="30"/>
      <c r="AK15" s="28"/>
      <c r="AL15" s="31"/>
      <c r="AM15" s="30"/>
      <c r="AN15" s="31"/>
      <c r="AO15" s="30"/>
      <c r="AP15" s="30"/>
      <c r="AQ15" s="30"/>
      <c r="AR15" s="30"/>
      <c r="AS15" s="32"/>
      <c r="AU15" s="36"/>
      <c r="AV15" s="36"/>
      <c r="AW15" s="36"/>
      <c r="AX15" s="36"/>
      <c r="AY15" s="36"/>
      <c r="AZ15" s="30"/>
      <c r="BA15" s="30"/>
      <c r="BB15" s="78"/>
      <c r="BC15" s="78"/>
      <c r="BD15" s="30"/>
      <c r="BE15" s="30"/>
      <c r="BF15" s="28"/>
      <c r="BG15" s="27"/>
      <c r="BL15" s="7"/>
      <c r="BM15" s="7"/>
      <c r="BN15" s="7"/>
    </row>
    <row r="16" spans="1:66" ht="8.4499999999999993" customHeight="1" thickBot="1" x14ac:dyDescent="0.45">
      <c r="C16" s="9"/>
      <c r="D16" s="9"/>
      <c r="E16" s="9"/>
      <c r="F16" s="9"/>
      <c r="G16" s="9"/>
      <c r="AB16" s="9"/>
      <c r="AR16" s="9"/>
      <c r="BG16" s="17"/>
      <c r="BH16" s="17"/>
      <c r="BI16" s="17"/>
    </row>
    <row r="17" spans="2:60" ht="20.25" customHeight="1" x14ac:dyDescent="0.4">
      <c r="B17" s="449" t="s">
        <v>123</v>
      </c>
      <c r="C17" s="237" t="s">
        <v>144</v>
      </c>
      <c r="D17" s="238"/>
      <c r="E17" s="399"/>
      <c r="F17" s="37"/>
      <c r="G17" s="452" t="s">
        <v>145</v>
      </c>
      <c r="H17" s="402" t="s">
        <v>146</v>
      </c>
      <c r="I17" s="238"/>
      <c r="J17" s="238"/>
      <c r="K17" s="399"/>
      <c r="L17" s="402" t="s">
        <v>147</v>
      </c>
      <c r="M17" s="238"/>
      <c r="N17" s="238"/>
      <c r="O17" s="239"/>
      <c r="P17" s="237" t="s">
        <v>222</v>
      </c>
      <c r="Q17" s="399"/>
      <c r="R17" s="402" t="s">
        <v>223</v>
      </c>
      <c r="S17" s="239"/>
      <c r="T17" s="237"/>
      <c r="U17" s="238"/>
      <c r="V17" s="239"/>
      <c r="W17" s="455" t="s">
        <v>148</v>
      </c>
      <c r="X17" s="456"/>
      <c r="Y17" s="456"/>
      <c r="Z17" s="456"/>
      <c r="AA17" s="456"/>
      <c r="AB17" s="456"/>
      <c r="AC17" s="456"/>
      <c r="AD17" s="456"/>
      <c r="AE17" s="456"/>
      <c r="AF17" s="456"/>
      <c r="AG17" s="456"/>
      <c r="AH17" s="456"/>
      <c r="AI17" s="456"/>
      <c r="AJ17" s="456"/>
      <c r="AK17" s="456"/>
      <c r="AL17" s="456"/>
      <c r="AM17" s="456"/>
      <c r="AN17" s="456"/>
      <c r="AO17" s="456"/>
      <c r="AP17" s="456"/>
      <c r="AQ17" s="456"/>
      <c r="AR17" s="456"/>
      <c r="AS17" s="456"/>
      <c r="AT17" s="456"/>
      <c r="AU17" s="456"/>
      <c r="AV17" s="456"/>
      <c r="AW17" s="456"/>
      <c r="AX17" s="456"/>
      <c r="AY17" s="456"/>
      <c r="AZ17" s="456"/>
      <c r="BA17" s="457"/>
      <c r="BB17" s="458" t="str">
        <f>IF(BB4="計画","(12) 1～4週目の勤務時間数合計","(12) 1か月の勤務時間数   合計")</f>
        <v>(12) 1か月の勤務時間数   合計</v>
      </c>
      <c r="BC17" s="459"/>
      <c r="BD17" s="464" t="s">
        <v>149</v>
      </c>
      <c r="BE17" s="465"/>
      <c r="BF17" s="237" t="s">
        <v>150</v>
      </c>
      <c r="BG17" s="238"/>
      <c r="BH17" s="239"/>
    </row>
    <row r="18" spans="2:60" ht="20.25" customHeight="1" x14ac:dyDescent="0.4">
      <c r="B18" s="450"/>
      <c r="C18" s="240"/>
      <c r="D18" s="241"/>
      <c r="E18" s="400"/>
      <c r="F18" s="38"/>
      <c r="G18" s="453"/>
      <c r="H18" s="403"/>
      <c r="I18" s="241"/>
      <c r="J18" s="241"/>
      <c r="K18" s="400"/>
      <c r="L18" s="403"/>
      <c r="M18" s="241"/>
      <c r="N18" s="241"/>
      <c r="O18" s="242"/>
      <c r="P18" s="240"/>
      <c r="Q18" s="400"/>
      <c r="R18" s="403"/>
      <c r="S18" s="242"/>
      <c r="T18" s="240"/>
      <c r="U18" s="241"/>
      <c r="V18" s="242"/>
      <c r="W18" s="395" t="s">
        <v>16</v>
      </c>
      <c r="X18" s="248"/>
      <c r="Y18" s="248"/>
      <c r="Z18" s="248"/>
      <c r="AA18" s="248"/>
      <c r="AB18" s="248"/>
      <c r="AC18" s="249"/>
      <c r="AD18" s="395" t="s">
        <v>17</v>
      </c>
      <c r="AE18" s="248"/>
      <c r="AF18" s="248"/>
      <c r="AG18" s="248"/>
      <c r="AH18" s="248"/>
      <c r="AI18" s="248"/>
      <c r="AJ18" s="249"/>
      <c r="AK18" s="395" t="s">
        <v>18</v>
      </c>
      <c r="AL18" s="248"/>
      <c r="AM18" s="248"/>
      <c r="AN18" s="248"/>
      <c r="AO18" s="248"/>
      <c r="AP18" s="248"/>
      <c r="AQ18" s="249"/>
      <c r="AR18" s="395" t="s">
        <v>19</v>
      </c>
      <c r="AS18" s="248"/>
      <c r="AT18" s="248"/>
      <c r="AU18" s="248"/>
      <c r="AV18" s="248"/>
      <c r="AW18" s="248"/>
      <c r="AX18" s="249"/>
      <c r="AY18" s="396" t="s">
        <v>20</v>
      </c>
      <c r="AZ18" s="397"/>
      <c r="BA18" s="398"/>
      <c r="BB18" s="460"/>
      <c r="BC18" s="461"/>
      <c r="BD18" s="466"/>
      <c r="BE18" s="467"/>
      <c r="BF18" s="240"/>
      <c r="BG18" s="241"/>
      <c r="BH18" s="242"/>
    </row>
    <row r="19" spans="2:60" ht="20.25" customHeight="1" x14ac:dyDescent="0.4">
      <c r="B19" s="450"/>
      <c r="C19" s="240"/>
      <c r="D19" s="241"/>
      <c r="E19" s="400"/>
      <c r="F19" s="38"/>
      <c r="G19" s="453"/>
      <c r="H19" s="403"/>
      <c r="I19" s="241"/>
      <c r="J19" s="241"/>
      <c r="K19" s="400"/>
      <c r="L19" s="403"/>
      <c r="M19" s="241"/>
      <c r="N19" s="241"/>
      <c r="O19" s="242"/>
      <c r="P19" s="240"/>
      <c r="Q19" s="400"/>
      <c r="R19" s="403"/>
      <c r="S19" s="242"/>
      <c r="T19" s="240"/>
      <c r="U19" s="241"/>
      <c r="V19" s="242"/>
      <c r="W19" s="11">
        <v>1</v>
      </c>
      <c r="X19" s="12">
        <v>2</v>
      </c>
      <c r="Y19" s="12">
        <v>3</v>
      </c>
      <c r="Z19" s="12">
        <v>4</v>
      </c>
      <c r="AA19" s="12">
        <v>5</v>
      </c>
      <c r="AB19" s="12">
        <v>6</v>
      </c>
      <c r="AC19" s="13">
        <v>7</v>
      </c>
      <c r="AD19" s="11">
        <v>8</v>
      </c>
      <c r="AE19" s="12">
        <v>9</v>
      </c>
      <c r="AF19" s="12">
        <v>10</v>
      </c>
      <c r="AG19" s="12">
        <v>11</v>
      </c>
      <c r="AH19" s="12">
        <v>12</v>
      </c>
      <c r="AI19" s="12">
        <v>13</v>
      </c>
      <c r="AJ19" s="13">
        <v>14</v>
      </c>
      <c r="AK19" s="14">
        <v>15</v>
      </c>
      <c r="AL19" s="12">
        <v>16</v>
      </c>
      <c r="AM19" s="12">
        <v>17</v>
      </c>
      <c r="AN19" s="12">
        <v>18</v>
      </c>
      <c r="AO19" s="12">
        <v>19</v>
      </c>
      <c r="AP19" s="12">
        <v>20</v>
      </c>
      <c r="AQ19" s="13">
        <v>21</v>
      </c>
      <c r="AR19" s="11">
        <v>22</v>
      </c>
      <c r="AS19" s="12">
        <v>23</v>
      </c>
      <c r="AT19" s="12">
        <v>24</v>
      </c>
      <c r="AU19" s="12">
        <v>25</v>
      </c>
      <c r="AV19" s="12">
        <v>26</v>
      </c>
      <c r="AW19" s="12">
        <v>27</v>
      </c>
      <c r="AX19" s="13">
        <v>28</v>
      </c>
      <c r="AY19" s="51">
        <f>IF($BB$4="運営指導用",IF(DAY(DATE($AG$2,$AK$2,29))=29,29,""),"")</f>
        <v>29</v>
      </c>
      <c r="AZ19" s="52">
        <f>IF($BB$4="運営指導用",IF(DAY(DATE($AG$2,$AK$2,30))=30,30,""),"")</f>
        <v>30</v>
      </c>
      <c r="BA19" s="53">
        <f>IF($BB$4="運営指導用",IF(DAY(DATE($AG$2,$AK$2,31))=31,31,""),"")</f>
        <v>31</v>
      </c>
      <c r="BB19" s="460"/>
      <c r="BC19" s="461"/>
      <c r="BD19" s="466"/>
      <c r="BE19" s="467"/>
      <c r="BF19" s="240"/>
      <c r="BG19" s="241"/>
      <c r="BH19" s="242"/>
    </row>
    <row r="20" spans="2:60" ht="20.25" hidden="1" customHeight="1" x14ac:dyDescent="0.4">
      <c r="B20" s="450"/>
      <c r="C20" s="240"/>
      <c r="D20" s="241"/>
      <c r="E20" s="400"/>
      <c r="F20" s="38"/>
      <c r="G20" s="453"/>
      <c r="H20" s="403"/>
      <c r="I20" s="241"/>
      <c r="J20" s="241"/>
      <c r="K20" s="400"/>
      <c r="L20" s="403"/>
      <c r="M20" s="241"/>
      <c r="N20" s="241"/>
      <c r="O20" s="242"/>
      <c r="P20" s="240"/>
      <c r="Q20" s="400"/>
      <c r="R20" s="403"/>
      <c r="S20" s="242"/>
      <c r="T20" s="240"/>
      <c r="U20" s="241"/>
      <c r="V20" s="242"/>
      <c r="W20" s="11">
        <f>WEEKDAY(DATE($AG$2,$AK$2,1))</f>
        <v>3</v>
      </c>
      <c r="X20" s="12">
        <f>WEEKDAY(DATE($AG$2,$AK$2,2))</f>
        <v>4</v>
      </c>
      <c r="Y20" s="12">
        <f>WEEKDAY(DATE($AG$2,$AK$2,3))</f>
        <v>5</v>
      </c>
      <c r="Z20" s="12">
        <f>WEEKDAY(DATE($AG$2,$AK$2,4))</f>
        <v>6</v>
      </c>
      <c r="AA20" s="12">
        <f>WEEKDAY(DATE($AG$2,$AK$2,5))</f>
        <v>7</v>
      </c>
      <c r="AB20" s="12">
        <f>WEEKDAY(DATE($AG$2,$AK$2,6))</f>
        <v>1</v>
      </c>
      <c r="AC20" s="13">
        <f>WEEKDAY(DATE($AG$2,$AK$2,7))</f>
        <v>2</v>
      </c>
      <c r="AD20" s="11">
        <f>WEEKDAY(DATE($AG$2,$AK$2,8))</f>
        <v>3</v>
      </c>
      <c r="AE20" s="12">
        <f>WEEKDAY(DATE($AG$2,$AK$2,9))</f>
        <v>4</v>
      </c>
      <c r="AF20" s="12">
        <f>WEEKDAY(DATE($AG$2,$AK$2,10))</f>
        <v>5</v>
      </c>
      <c r="AG20" s="12">
        <f>WEEKDAY(DATE($AG$2,$AK$2,11))</f>
        <v>6</v>
      </c>
      <c r="AH20" s="12">
        <f>WEEKDAY(DATE($AG$2,$AK$2,12))</f>
        <v>7</v>
      </c>
      <c r="AI20" s="12">
        <f>WEEKDAY(DATE($AG$2,$AK$2,13))</f>
        <v>1</v>
      </c>
      <c r="AJ20" s="13">
        <f>WEEKDAY(DATE($AG$2,$AK$2,14))</f>
        <v>2</v>
      </c>
      <c r="AK20" s="11">
        <f>WEEKDAY(DATE($AG$2,$AK$2,15))</f>
        <v>3</v>
      </c>
      <c r="AL20" s="12">
        <f>WEEKDAY(DATE($AG$2,$AK$2,16))</f>
        <v>4</v>
      </c>
      <c r="AM20" s="12">
        <f>WEEKDAY(DATE($AG$2,$AK$2,17))</f>
        <v>5</v>
      </c>
      <c r="AN20" s="12">
        <f>WEEKDAY(DATE($AG$2,$AK$2,18))</f>
        <v>6</v>
      </c>
      <c r="AO20" s="12">
        <f>WEEKDAY(DATE($AG$2,$AK$2,19))</f>
        <v>7</v>
      </c>
      <c r="AP20" s="12">
        <f>WEEKDAY(DATE($AG$2,$AK$2,20))</f>
        <v>1</v>
      </c>
      <c r="AQ20" s="13">
        <f>WEEKDAY(DATE($AG$2,$AK$2,21))</f>
        <v>2</v>
      </c>
      <c r="AR20" s="11">
        <f>WEEKDAY(DATE($AG$2,$AK$2,22))</f>
        <v>3</v>
      </c>
      <c r="AS20" s="12">
        <f>WEEKDAY(DATE($AG$2,$AK$2,23))</f>
        <v>4</v>
      </c>
      <c r="AT20" s="12">
        <f>WEEKDAY(DATE($AG$2,$AK$2,24))</f>
        <v>5</v>
      </c>
      <c r="AU20" s="12">
        <f>WEEKDAY(DATE($AG$2,$AK$2,25))</f>
        <v>6</v>
      </c>
      <c r="AV20" s="12">
        <f>WEEKDAY(DATE($AG$2,$AK$2,26))</f>
        <v>7</v>
      </c>
      <c r="AW20" s="12">
        <f>WEEKDAY(DATE($AG$2,$AK$2,27))</f>
        <v>1</v>
      </c>
      <c r="AX20" s="13">
        <f>WEEKDAY(DATE($AG$2,$AK$2,28))</f>
        <v>2</v>
      </c>
      <c r="AY20" s="11">
        <f>IF(AY19=29,WEEKDAY(DATE($AG$2,$AK$2,29)),0)</f>
        <v>3</v>
      </c>
      <c r="AZ20" s="12">
        <f>IF(AZ19=30,WEEKDAY(DATE($AG$2,$AK$2,30)),0)</f>
        <v>4</v>
      </c>
      <c r="BA20" s="13">
        <f>IF(BA19=31,WEEKDAY(DATE($AG$2,$AK$2,31)),0)</f>
        <v>5</v>
      </c>
      <c r="BB20" s="460"/>
      <c r="BC20" s="461"/>
      <c r="BD20" s="466"/>
      <c r="BE20" s="467"/>
      <c r="BF20" s="240"/>
      <c r="BG20" s="241"/>
      <c r="BH20" s="242"/>
    </row>
    <row r="21" spans="2:60" ht="22.5" customHeight="1" thickBot="1" x14ac:dyDescent="0.45">
      <c r="B21" s="451"/>
      <c r="C21" s="243"/>
      <c r="D21" s="244"/>
      <c r="E21" s="401"/>
      <c r="F21" s="35"/>
      <c r="G21" s="454"/>
      <c r="H21" s="404"/>
      <c r="I21" s="244"/>
      <c r="J21" s="244"/>
      <c r="K21" s="401"/>
      <c r="L21" s="404"/>
      <c r="M21" s="244"/>
      <c r="N21" s="244"/>
      <c r="O21" s="245"/>
      <c r="P21" s="243"/>
      <c r="Q21" s="401"/>
      <c r="R21" s="404"/>
      <c r="S21" s="245"/>
      <c r="T21" s="243"/>
      <c r="U21" s="244"/>
      <c r="V21" s="245"/>
      <c r="W21" s="48" t="str">
        <f>IF(W20=1,"日",IF(W20=2,"月",IF(W20=3,"火",IF(W20=4,"水",IF(W20=5,"木",IF(W20=6,"金","土"))))))</f>
        <v>火</v>
      </c>
      <c r="X21" s="49" t="str">
        <f t="shared" ref="X21:AX21" si="0">IF(X20=1,"日",IF(X20=2,"月",IF(X20=3,"火",IF(X20=4,"水",IF(X20=5,"木",IF(X20=6,"金","土"))))))</f>
        <v>水</v>
      </c>
      <c r="Y21" s="49" t="str">
        <f t="shared" si="0"/>
        <v>木</v>
      </c>
      <c r="Z21" s="49" t="str">
        <f t="shared" si="0"/>
        <v>金</v>
      </c>
      <c r="AA21" s="49" t="str">
        <f t="shared" si="0"/>
        <v>土</v>
      </c>
      <c r="AB21" s="49" t="str">
        <f t="shared" si="0"/>
        <v>日</v>
      </c>
      <c r="AC21" s="50" t="str">
        <f t="shared" si="0"/>
        <v>月</v>
      </c>
      <c r="AD21" s="48" t="str">
        <f>IF(AD20=1,"日",IF(AD20=2,"月",IF(AD20=3,"火",IF(AD20=4,"水",IF(AD20=5,"木",IF(AD20=6,"金","土"))))))</f>
        <v>火</v>
      </c>
      <c r="AE21" s="49" t="str">
        <f t="shared" si="0"/>
        <v>水</v>
      </c>
      <c r="AF21" s="49" t="str">
        <f t="shared" si="0"/>
        <v>木</v>
      </c>
      <c r="AG21" s="49" t="str">
        <f t="shared" si="0"/>
        <v>金</v>
      </c>
      <c r="AH21" s="49" t="str">
        <f t="shared" si="0"/>
        <v>土</v>
      </c>
      <c r="AI21" s="49" t="str">
        <f t="shared" si="0"/>
        <v>日</v>
      </c>
      <c r="AJ21" s="50" t="str">
        <f t="shared" si="0"/>
        <v>月</v>
      </c>
      <c r="AK21" s="48" t="str">
        <f>IF(AK20=1,"日",IF(AK20=2,"月",IF(AK20=3,"火",IF(AK20=4,"水",IF(AK20=5,"木",IF(AK20=6,"金","土"))))))</f>
        <v>火</v>
      </c>
      <c r="AL21" s="49" t="str">
        <f t="shared" si="0"/>
        <v>水</v>
      </c>
      <c r="AM21" s="49" t="str">
        <f t="shared" si="0"/>
        <v>木</v>
      </c>
      <c r="AN21" s="49" t="str">
        <f t="shared" si="0"/>
        <v>金</v>
      </c>
      <c r="AO21" s="49" t="str">
        <f t="shared" si="0"/>
        <v>土</v>
      </c>
      <c r="AP21" s="49" t="str">
        <f t="shared" si="0"/>
        <v>日</v>
      </c>
      <c r="AQ21" s="50" t="str">
        <f t="shared" si="0"/>
        <v>月</v>
      </c>
      <c r="AR21" s="48" t="str">
        <f>IF(AR20=1,"日",IF(AR20=2,"月",IF(AR20=3,"火",IF(AR20=4,"水",IF(AR20=5,"木",IF(AR20=6,"金","土"))))))</f>
        <v>火</v>
      </c>
      <c r="AS21" s="49" t="str">
        <f t="shared" si="0"/>
        <v>水</v>
      </c>
      <c r="AT21" s="49" t="str">
        <f t="shared" si="0"/>
        <v>木</v>
      </c>
      <c r="AU21" s="49" t="str">
        <f t="shared" si="0"/>
        <v>金</v>
      </c>
      <c r="AV21" s="49" t="str">
        <f t="shared" si="0"/>
        <v>土</v>
      </c>
      <c r="AW21" s="49" t="str">
        <f t="shared" si="0"/>
        <v>日</v>
      </c>
      <c r="AX21" s="50" t="str">
        <f t="shared" si="0"/>
        <v>月</v>
      </c>
      <c r="AY21" s="49" t="str">
        <f>IF(AY20=1,"日",IF(AY20=2,"月",IF(AY20=3,"火",IF(AY20=4,"水",IF(AY20=5,"木",IF(AY20=6,"金",IF(AY20=0,"","土")))))))</f>
        <v>火</v>
      </c>
      <c r="AZ21" s="49" t="str">
        <f>IF(AZ20=1,"日",IF(AZ20=2,"月",IF(AZ20=3,"火",IF(AZ20=4,"水",IF(AZ20=5,"木",IF(AZ20=6,"金",IF(AZ20=0,"","土")))))))</f>
        <v>水</v>
      </c>
      <c r="BA21" s="49" t="str">
        <f>IF(BA20=1,"日",IF(BA20=2,"月",IF(BA20=3,"火",IF(BA20=4,"水",IF(BA20=5,"木",IF(BA20=6,"金",IF(BA20=0,"","土")))))))</f>
        <v>木</v>
      </c>
      <c r="BB21" s="462"/>
      <c r="BC21" s="463"/>
      <c r="BD21" s="468"/>
      <c r="BE21" s="469"/>
      <c r="BF21" s="243"/>
      <c r="BG21" s="244"/>
      <c r="BH21" s="245"/>
    </row>
    <row r="22" spans="2:60" ht="20.25" customHeight="1" x14ac:dyDescent="0.4">
      <c r="B22" s="405">
        <v>1</v>
      </c>
      <c r="C22" s="532"/>
      <c r="D22" s="533"/>
      <c r="E22" s="534"/>
      <c r="F22" s="180"/>
      <c r="G22" s="514"/>
      <c r="H22" s="526"/>
      <c r="I22" s="527"/>
      <c r="J22" s="527"/>
      <c r="K22" s="528"/>
      <c r="L22" s="510"/>
      <c r="M22" s="511"/>
      <c r="N22" s="511"/>
      <c r="O22" s="512"/>
      <c r="P22" s="515"/>
      <c r="Q22" s="516"/>
      <c r="R22" s="510"/>
      <c r="S22" s="512"/>
      <c r="T22" s="428" t="s">
        <v>49</v>
      </c>
      <c r="U22" s="429"/>
      <c r="V22" s="430"/>
      <c r="W22" s="181"/>
      <c r="X22" s="182"/>
      <c r="Y22" s="182"/>
      <c r="Z22" s="182"/>
      <c r="AA22" s="182"/>
      <c r="AB22" s="182"/>
      <c r="AC22" s="183"/>
      <c r="AD22" s="181"/>
      <c r="AE22" s="182"/>
      <c r="AF22" s="182"/>
      <c r="AG22" s="182"/>
      <c r="AH22" s="182"/>
      <c r="AI22" s="182"/>
      <c r="AJ22" s="183"/>
      <c r="AK22" s="181"/>
      <c r="AL22" s="182"/>
      <c r="AM22" s="182"/>
      <c r="AN22" s="182"/>
      <c r="AO22" s="182"/>
      <c r="AP22" s="182"/>
      <c r="AQ22" s="183"/>
      <c r="AR22" s="181"/>
      <c r="AS22" s="182"/>
      <c r="AT22" s="182"/>
      <c r="AU22" s="182"/>
      <c r="AV22" s="182"/>
      <c r="AW22" s="182"/>
      <c r="AX22" s="183"/>
      <c r="AY22" s="181"/>
      <c r="AZ22" s="182"/>
      <c r="BA22" s="183"/>
      <c r="BB22" s="520"/>
      <c r="BC22" s="521"/>
      <c r="BD22" s="522"/>
      <c r="BE22" s="523"/>
      <c r="BF22" s="513"/>
      <c r="BG22" s="511"/>
      <c r="BH22" s="512"/>
    </row>
    <row r="23" spans="2:60" ht="20.25" customHeight="1" x14ac:dyDescent="0.4">
      <c r="B23" s="292"/>
      <c r="C23" s="529"/>
      <c r="D23" s="530"/>
      <c r="E23" s="531"/>
      <c r="F23" s="184"/>
      <c r="G23" s="298"/>
      <c r="H23" s="303"/>
      <c r="I23" s="301"/>
      <c r="J23" s="301"/>
      <c r="K23" s="302"/>
      <c r="L23" s="288"/>
      <c r="M23" s="308"/>
      <c r="N23" s="308"/>
      <c r="O23" s="289"/>
      <c r="P23" s="282"/>
      <c r="Q23" s="283"/>
      <c r="R23" s="288"/>
      <c r="S23" s="289"/>
      <c r="T23" s="319" t="s">
        <v>15</v>
      </c>
      <c r="U23" s="320"/>
      <c r="V23" s="321"/>
      <c r="W23" s="145" t="str">
        <f>IF(W22="","",VLOOKUP(W22,'【提出用】シフト記号表（勤務時間帯)'!$C$5:$K$36,9,FALSE))</f>
        <v/>
      </c>
      <c r="X23" s="146" t="str">
        <f>IF(X22="","",VLOOKUP(X22,'【提出用】シフト記号表（勤務時間帯)'!$C$5:$K$36,9,FALSE))</f>
        <v/>
      </c>
      <c r="Y23" s="146" t="str">
        <f>IF(Y22="","",VLOOKUP(Y22,'【提出用】シフト記号表（勤務時間帯)'!$C$5:$K$36,9,FALSE))</f>
        <v/>
      </c>
      <c r="Z23" s="146" t="str">
        <f>IF(Z22="","",VLOOKUP(Z22,'【提出用】シフト記号表（勤務時間帯)'!$C$5:$K$36,9,FALSE))</f>
        <v/>
      </c>
      <c r="AA23" s="146" t="str">
        <f>IF(AA22="","",VLOOKUP(AA22,'【提出用】シフト記号表（勤務時間帯)'!$C$5:$K$36,9,FALSE))</f>
        <v/>
      </c>
      <c r="AB23" s="146" t="str">
        <f>IF(AB22="","",VLOOKUP(AB22,'【提出用】シフト記号表（勤務時間帯)'!$C$5:$K$36,9,FALSE))</f>
        <v/>
      </c>
      <c r="AC23" s="147" t="str">
        <f>IF(AC22="","",VLOOKUP(AC22,'【提出用】シフト記号表（勤務時間帯)'!$C$5:$K$36,9,FALSE))</f>
        <v/>
      </c>
      <c r="AD23" s="145" t="str">
        <f>IF(AD22="","",VLOOKUP(AD22,'【提出用】シフト記号表（勤務時間帯)'!$C$5:$K$36,9,FALSE))</f>
        <v/>
      </c>
      <c r="AE23" s="146" t="str">
        <f>IF(AE22="","",VLOOKUP(AE22,'【提出用】シフト記号表（勤務時間帯)'!$C$5:$K$36,9,FALSE))</f>
        <v/>
      </c>
      <c r="AF23" s="146" t="str">
        <f>IF(AF22="","",VLOOKUP(AF22,'【提出用】シフト記号表（勤務時間帯)'!$C$5:$K$36,9,FALSE))</f>
        <v/>
      </c>
      <c r="AG23" s="146" t="str">
        <f>IF(AG22="","",VLOOKUP(AG22,'【提出用】シフト記号表（勤務時間帯)'!$C$5:$K$36,9,FALSE))</f>
        <v/>
      </c>
      <c r="AH23" s="146" t="str">
        <f>IF(AH22="","",VLOOKUP(AH22,'【提出用】シフト記号表（勤務時間帯)'!$C$5:$K$36,9,FALSE))</f>
        <v/>
      </c>
      <c r="AI23" s="146" t="str">
        <f>IF(AI22="","",VLOOKUP(AI22,'【提出用】シフト記号表（勤務時間帯)'!$C$5:$K$36,9,FALSE))</f>
        <v/>
      </c>
      <c r="AJ23" s="147" t="str">
        <f>IF(AJ22="","",VLOOKUP(AJ22,'【提出用】シフト記号表（勤務時間帯)'!$C$5:$K$36,9,FALSE))</f>
        <v/>
      </c>
      <c r="AK23" s="145" t="str">
        <f>IF(AK22="","",VLOOKUP(AK22,'【提出用】シフト記号表（勤務時間帯)'!$C$5:$K$36,9,FALSE))</f>
        <v/>
      </c>
      <c r="AL23" s="146" t="str">
        <f>IF(AL22="","",VLOOKUP(AL22,'【提出用】シフト記号表（勤務時間帯)'!$C$5:$K$36,9,FALSE))</f>
        <v/>
      </c>
      <c r="AM23" s="146" t="str">
        <f>IF(AM22="","",VLOOKUP(AM22,'【提出用】シフト記号表（勤務時間帯)'!$C$5:$K$36,9,FALSE))</f>
        <v/>
      </c>
      <c r="AN23" s="146" t="str">
        <f>IF(AN22="","",VLOOKUP(AN22,'【提出用】シフト記号表（勤務時間帯)'!$C$5:$K$36,9,FALSE))</f>
        <v/>
      </c>
      <c r="AO23" s="146" t="str">
        <f>IF(AO22="","",VLOOKUP(AO22,'【提出用】シフト記号表（勤務時間帯)'!$C$5:$K$36,9,FALSE))</f>
        <v/>
      </c>
      <c r="AP23" s="146" t="str">
        <f>IF(AP22="","",VLOOKUP(AP22,'【提出用】シフト記号表（勤務時間帯)'!$C$5:$K$36,9,FALSE))</f>
        <v/>
      </c>
      <c r="AQ23" s="147" t="str">
        <f>IF(AQ22="","",VLOOKUP(AQ22,'【提出用】シフト記号表（勤務時間帯)'!$C$5:$K$36,9,FALSE))</f>
        <v/>
      </c>
      <c r="AR23" s="145" t="str">
        <f>IF(AR22="","",VLOOKUP(AR22,'【提出用】シフト記号表（勤務時間帯)'!$C$5:$K$36,9,FALSE))</f>
        <v/>
      </c>
      <c r="AS23" s="146" t="str">
        <f>IF(AS22="","",VLOOKUP(AS22,'【提出用】シフト記号表（勤務時間帯)'!$C$5:$K$36,9,FALSE))</f>
        <v/>
      </c>
      <c r="AT23" s="146" t="str">
        <f>IF(AT22="","",VLOOKUP(AT22,'【提出用】シフト記号表（勤務時間帯)'!$C$5:$K$36,9,FALSE))</f>
        <v/>
      </c>
      <c r="AU23" s="146" t="str">
        <f>IF(AU22="","",VLOOKUP(AU22,'【提出用】シフト記号表（勤務時間帯)'!$C$5:$K$36,9,FALSE))</f>
        <v/>
      </c>
      <c r="AV23" s="146" t="str">
        <f>IF(AV22="","",VLOOKUP(AV22,'【提出用】シフト記号表（勤務時間帯)'!$C$5:$K$36,9,FALSE))</f>
        <v/>
      </c>
      <c r="AW23" s="146" t="str">
        <f>IF(AW22="","",VLOOKUP(AW22,'【提出用】シフト記号表（勤務時間帯)'!$C$5:$K$36,9,FALSE))</f>
        <v/>
      </c>
      <c r="AX23" s="147" t="str">
        <f>IF(AX22="","",VLOOKUP(AX22,'【提出用】シフト記号表（勤務時間帯)'!$C$5:$K$36,9,FALSE))</f>
        <v/>
      </c>
      <c r="AY23" s="145" t="str">
        <f>IF(AY22="","",VLOOKUP(AY22,'【提出用】シフト記号表（勤務時間帯)'!$C$5:$K$36,9,FALSE))</f>
        <v/>
      </c>
      <c r="AZ23" s="146" t="str">
        <f>IF(AZ22="","",VLOOKUP(AZ22,'【提出用】シフト記号表（勤務時間帯)'!$C$5:$K$36,9,FALSE))</f>
        <v/>
      </c>
      <c r="BA23" s="147" t="str">
        <f>IF(BA22="","",VLOOKUP(BA22,'【提出用】シフト記号表（勤務時間帯)'!$C$5:$K$36,9,FALSE))</f>
        <v/>
      </c>
      <c r="BB23" s="492">
        <f>IF($BB$4="計画",SUM(W23:AX23),IF($BB$4="運営指導用",SUM(W23:BA23),""))</f>
        <v>0</v>
      </c>
      <c r="BC23" s="493"/>
      <c r="BD23" s="494">
        <f>IF($BB$4="計画",BB23/4,IF($BB$4="運営指導用",【提出用】通所介護!BB23/(【提出用】通所介護!$BC$8/7),""))</f>
        <v>0</v>
      </c>
      <c r="BE23" s="495"/>
      <c r="BF23" s="282"/>
      <c r="BG23" s="308"/>
      <c r="BH23" s="289"/>
    </row>
    <row r="24" spans="2:60" ht="20.25" customHeight="1" x14ac:dyDescent="0.4">
      <c r="B24" s="292"/>
      <c r="C24" s="326"/>
      <c r="D24" s="327"/>
      <c r="E24" s="328"/>
      <c r="F24" s="184">
        <f>C23</f>
        <v>0</v>
      </c>
      <c r="G24" s="298"/>
      <c r="H24" s="303"/>
      <c r="I24" s="301"/>
      <c r="J24" s="301"/>
      <c r="K24" s="302"/>
      <c r="L24" s="288"/>
      <c r="M24" s="308"/>
      <c r="N24" s="308"/>
      <c r="O24" s="289"/>
      <c r="P24" s="313"/>
      <c r="Q24" s="357"/>
      <c r="R24" s="344"/>
      <c r="S24" s="315"/>
      <c r="T24" s="329" t="s">
        <v>50</v>
      </c>
      <c r="U24" s="330"/>
      <c r="V24" s="331"/>
      <c r="W24" s="148" t="str">
        <f>IF(W22="","",VLOOKUP(W22,'【提出用】シフト記号表（勤務時間帯)'!$C$5:$U$36,19,FALSE))</f>
        <v/>
      </c>
      <c r="X24" s="149" t="str">
        <f>IF(X22="","",VLOOKUP(X22,'【提出用】シフト記号表（勤務時間帯)'!$C$5:$U$36,19,FALSE))</f>
        <v/>
      </c>
      <c r="Y24" s="149" t="str">
        <f>IF(Y22="","",VLOOKUP(Y22,'【提出用】シフト記号表（勤務時間帯)'!$C$5:$U$36,19,FALSE))</f>
        <v/>
      </c>
      <c r="Z24" s="149" t="str">
        <f>IF(Z22="","",VLOOKUP(Z22,'【提出用】シフト記号表（勤務時間帯)'!$C$5:$U$36,19,FALSE))</f>
        <v/>
      </c>
      <c r="AA24" s="149" t="str">
        <f>IF(AA22="","",VLOOKUP(AA22,'【提出用】シフト記号表（勤務時間帯)'!$C$5:$U$36,19,FALSE))</f>
        <v/>
      </c>
      <c r="AB24" s="149" t="str">
        <f>IF(AB22="","",VLOOKUP(AB22,'【提出用】シフト記号表（勤務時間帯)'!$C$5:$U$36,19,FALSE))</f>
        <v/>
      </c>
      <c r="AC24" s="150" t="str">
        <f>IF(AC22="","",VLOOKUP(AC22,'【提出用】シフト記号表（勤務時間帯)'!$C$5:$U$36,19,FALSE))</f>
        <v/>
      </c>
      <c r="AD24" s="148" t="str">
        <f>IF(AD22="","",VLOOKUP(AD22,'【提出用】シフト記号表（勤務時間帯)'!$C$5:$U$36,19,FALSE))</f>
        <v/>
      </c>
      <c r="AE24" s="149" t="str">
        <f>IF(AE22="","",VLOOKUP(AE22,'【提出用】シフト記号表（勤務時間帯)'!$C$5:$U$36,19,FALSE))</f>
        <v/>
      </c>
      <c r="AF24" s="149" t="str">
        <f>IF(AF22="","",VLOOKUP(AF22,'【提出用】シフト記号表（勤務時間帯)'!$C$5:$U$36,19,FALSE))</f>
        <v/>
      </c>
      <c r="AG24" s="149" t="str">
        <f>IF(AG22="","",VLOOKUP(AG22,'【提出用】シフト記号表（勤務時間帯)'!$C$5:$U$36,19,FALSE))</f>
        <v/>
      </c>
      <c r="AH24" s="149" t="str">
        <f>IF(AH22="","",VLOOKUP(AH22,'【提出用】シフト記号表（勤務時間帯)'!$C$5:$U$36,19,FALSE))</f>
        <v/>
      </c>
      <c r="AI24" s="149" t="str">
        <f>IF(AI22="","",VLOOKUP(AI22,'【提出用】シフト記号表（勤務時間帯)'!$C$5:$U$36,19,FALSE))</f>
        <v/>
      </c>
      <c r="AJ24" s="150" t="str">
        <f>IF(AJ22="","",VLOOKUP(AJ22,'【提出用】シフト記号表（勤務時間帯)'!$C$5:$U$36,19,FALSE))</f>
        <v/>
      </c>
      <c r="AK24" s="148" t="str">
        <f>IF(AK22="","",VLOOKUP(AK22,'【提出用】シフト記号表（勤務時間帯)'!$C$5:$U$36,19,FALSE))</f>
        <v/>
      </c>
      <c r="AL24" s="149" t="str">
        <f>IF(AL22="","",VLOOKUP(AL22,'【提出用】シフト記号表（勤務時間帯)'!$C$5:$U$36,19,FALSE))</f>
        <v/>
      </c>
      <c r="AM24" s="149" t="str">
        <f>IF(AM22="","",VLOOKUP(AM22,'【提出用】シフト記号表（勤務時間帯)'!$C$5:$U$36,19,FALSE))</f>
        <v/>
      </c>
      <c r="AN24" s="149" t="str">
        <f>IF(AN22="","",VLOOKUP(AN22,'【提出用】シフト記号表（勤務時間帯)'!$C$5:$U$36,19,FALSE))</f>
        <v/>
      </c>
      <c r="AO24" s="149" t="str">
        <f>IF(AO22="","",VLOOKUP(AO22,'【提出用】シフト記号表（勤務時間帯)'!$C$5:$U$36,19,FALSE))</f>
        <v/>
      </c>
      <c r="AP24" s="149" t="str">
        <f>IF(AP22="","",VLOOKUP(AP22,'【提出用】シフト記号表（勤務時間帯)'!$C$5:$U$36,19,FALSE))</f>
        <v/>
      </c>
      <c r="AQ24" s="150" t="str">
        <f>IF(AQ22="","",VLOOKUP(AQ22,'【提出用】シフト記号表（勤務時間帯)'!$C$5:$U$36,19,FALSE))</f>
        <v/>
      </c>
      <c r="AR24" s="148" t="str">
        <f>IF(AR22="","",VLOOKUP(AR22,'【提出用】シフト記号表（勤務時間帯)'!$C$5:$U$36,19,FALSE))</f>
        <v/>
      </c>
      <c r="AS24" s="149" t="str">
        <f>IF(AS22="","",VLOOKUP(AS22,'【提出用】シフト記号表（勤務時間帯)'!$C$5:$U$36,19,FALSE))</f>
        <v/>
      </c>
      <c r="AT24" s="149" t="str">
        <f>IF(AT22="","",VLOOKUP(AT22,'【提出用】シフト記号表（勤務時間帯)'!$C$5:$U$36,19,FALSE))</f>
        <v/>
      </c>
      <c r="AU24" s="149" t="str">
        <f>IF(AU22="","",VLOOKUP(AU22,'【提出用】シフト記号表（勤務時間帯)'!$C$5:$U$36,19,FALSE))</f>
        <v/>
      </c>
      <c r="AV24" s="149" t="str">
        <f>IF(AV22="","",VLOOKUP(AV22,'【提出用】シフト記号表（勤務時間帯)'!$C$5:$U$36,19,FALSE))</f>
        <v/>
      </c>
      <c r="AW24" s="149" t="str">
        <f>IF(AW22="","",VLOOKUP(AW22,'【提出用】シフト記号表（勤務時間帯)'!$C$5:$U$36,19,FALSE))</f>
        <v/>
      </c>
      <c r="AX24" s="150" t="str">
        <f>IF(AX22="","",VLOOKUP(AX22,'【提出用】シフト記号表（勤務時間帯)'!$C$5:$U$36,19,FALSE))</f>
        <v/>
      </c>
      <c r="AY24" s="148" t="str">
        <f>IF(AY22="","",VLOOKUP(AY22,'【提出用】シフト記号表（勤務時間帯)'!$C$5:$U$36,19,FALSE))</f>
        <v/>
      </c>
      <c r="AZ24" s="149" t="str">
        <f>IF(AZ22="","",VLOOKUP(AZ22,'【提出用】シフト記号表（勤務時間帯)'!$C$5:$U$36,19,FALSE))</f>
        <v/>
      </c>
      <c r="BA24" s="150" t="str">
        <f>IF(BA22="","",VLOOKUP(BA22,'【提出用】シフト記号表（勤務時間帯)'!$C$5:$U$36,19,FALSE))</f>
        <v/>
      </c>
      <c r="BB24" s="500">
        <f>IF($BB$4="計画",SUM(W24:AX24),IF($BB$4="運営指導用",SUM(W24:BA24),""))</f>
        <v>0</v>
      </c>
      <c r="BC24" s="501"/>
      <c r="BD24" s="502">
        <f>IF($BB$4="計画",BB24/4,IF($BB$4="運営指導用",【提出用】通所介護!BB24/(【提出用】通所介護!$BC$8/7),""))</f>
        <v>0</v>
      </c>
      <c r="BE24" s="503"/>
      <c r="BF24" s="313"/>
      <c r="BG24" s="314"/>
      <c r="BH24" s="315"/>
    </row>
    <row r="25" spans="2:60" ht="20.25" customHeight="1" x14ac:dyDescent="0.4">
      <c r="B25" s="292">
        <f>B22+1</f>
        <v>2</v>
      </c>
      <c r="C25" s="294"/>
      <c r="D25" s="295"/>
      <c r="E25" s="296"/>
      <c r="F25" s="185"/>
      <c r="G25" s="297"/>
      <c r="H25" s="300"/>
      <c r="I25" s="301"/>
      <c r="J25" s="301"/>
      <c r="K25" s="302"/>
      <c r="L25" s="286"/>
      <c r="M25" s="307"/>
      <c r="N25" s="307"/>
      <c r="O25" s="287"/>
      <c r="P25" s="487"/>
      <c r="Q25" s="281"/>
      <c r="R25" s="286"/>
      <c r="S25" s="287"/>
      <c r="T25" s="310" t="s">
        <v>49</v>
      </c>
      <c r="U25" s="311"/>
      <c r="V25" s="312"/>
      <c r="W25" s="186"/>
      <c r="X25" s="187"/>
      <c r="Y25" s="187"/>
      <c r="Z25" s="187"/>
      <c r="AA25" s="187"/>
      <c r="AB25" s="187"/>
      <c r="AC25" s="188"/>
      <c r="AD25" s="186"/>
      <c r="AE25" s="187"/>
      <c r="AF25" s="187"/>
      <c r="AG25" s="187"/>
      <c r="AH25" s="187"/>
      <c r="AI25" s="187"/>
      <c r="AJ25" s="188"/>
      <c r="AK25" s="186"/>
      <c r="AL25" s="187"/>
      <c r="AM25" s="187"/>
      <c r="AN25" s="187"/>
      <c r="AO25" s="187"/>
      <c r="AP25" s="187"/>
      <c r="AQ25" s="188"/>
      <c r="AR25" s="186"/>
      <c r="AS25" s="187"/>
      <c r="AT25" s="187"/>
      <c r="AU25" s="187"/>
      <c r="AV25" s="187"/>
      <c r="AW25" s="187"/>
      <c r="AX25" s="188"/>
      <c r="AY25" s="186"/>
      <c r="AZ25" s="187"/>
      <c r="BA25" s="188"/>
      <c r="BB25" s="504"/>
      <c r="BC25" s="505"/>
      <c r="BD25" s="506"/>
      <c r="BE25" s="507"/>
      <c r="BF25" s="280"/>
      <c r="BG25" s="307"/>
      <c r="BH25" s="287"/>
    </row>
    <row r="26" spans="2:60" ht="20.25" customHeight="1" x14ac:dyDescent="0.4">
      <c r="B26" s="292"/>
      <c r="C26" s="529"/>
      <c r="D26" s="530"/>
      <c r="E26" s="531"/>
      <c r="F26" s="184"/>
      <c r="G26" s="298"/>
      <c r="H26" s="303"/>
      <c r="I26" s="301"/>
      <c r="J26" s="301"/>
      <c r="K26" s="302"/>
      <c r="L26" s="288"/>
      <c r="M26" s="308"/>
      <c r="N26" s="308"/>
      <c r="O26" s="289"/>
      <c r="P26" s="282"/>
      <c r="Q26" s="283"/>
      <c r="R26" s="288"/>
      <c r="S26" s="289"/>
      <c r="T26" s="319" t="s">
        <v>15</v>
      </c>
      <c r="U26" s="320"/>
      <c r="V26" s="321"/>
      <c r="W26" s="145" t="str">
        <f>IF(W25="","",VLOOKUP(W25,'【提出用】シフト記号表（勤務時間帯)'!$C$5:$K$36,9,FALSE))</f>
        <v/>
      </c>
      <c r="X26" s="146" t="str">
        <f>IF(X25="","",VLOOKUP(X25,'【提出用】シフト記号表（勤務時間帯)'!$C$5:$K$36,9,FALSE))</f>
        <v/>
      </c>
      <c r="Y26" s="146" t="str">
        <f>IF(Y25="","",VLOOKUP(Y25,'【提出用】シフト記号表（勤務時間帯)'!$C$5:$K$36,9,FALSE))</f>
        <v/>
      </c>
      <c r="Z26" s="146" t="str">
        <f>IF(Z25="","",VLOOKUP(Z25,'【提出用】シフト記号表（勤務時間帯)'!$C$5:$K$36,9,FALSE))</f>
        <v/>
      </c>
      <c r="AA26" s="146" t="str">
        <f>IF(AA25="","",VLOOKUP(AA25,'【提出用】シフト記号表（勤務時間帯)'!$C$5:$K$36,9,FALSE))</f>
        <v/>
      </c>
      <c r="AB26" s="146" t="str">
        <f>IF(AB25="","",VLOOKUP(AB25,'【提出用】シフト記号表（勤務時間帯)'!$C$5:$K$36,9,FALSE))</f>
        <v/>
      </c>
      <c r="AC26" s="147" t="str">
        <f>IF(AC25="","",VLOOKUP(AC25,'【提出用】シフト記号表（勤務時間帯)'!$C$5:$K$36,9,FALSE))</f>
        <v/>
      </c>
      <c r="AD26" s="145" t="str">
        <f>IF(AD25="","",VLOOKUP(AD25,'【提出用】シフト記号表（勤務時間帯)'!$C$5:$K$36,9,FALSE))</f>
        <v/>
      </c>
      <c r="AE26" s="146" t="str">
        <f>IF(AE25="","",VLOOKUP(AE25,'【提出用】シフト記号表（勤務時間帯)'!$C$5:$K$36,9,FALSE))</f>
        <v/>
      </c>
      <c r="AF26" s="146" t="str">
        <f>IF(AF25="","",VLOOKUP(AF25,'【提出用】シフト記号表（勤務時間帯)'!$C$5:$K$36,9,FALSE))</f>
        <v/>
      </c>
      <c r="AG26" s="146" t="str">
        <f>IF(AG25="","",VLOOKUP(AG25,'【提出用】シフト記号表（勤務時間帯)'!$C$5:$K$36,9,FALSE))</f>
        <v/>
      </c>
      <c r="AH26" s="146" t="str">
        <f>IF(AH25="","",VLOOKUP(AH25,'【提出用】シフト記号表（勤務時間帯)'!$C$5:$K$36,9,FALSE))</f>
        <v/>
      </c>
      <c r="AI26" s="146" t="str">
        <f>IF(AI25="","",VLOOKUP(AI25,'【提出用】シフト記号表（勤務時間帯)'!$C$5:$K$36,9,FALSE))</f>
        <v/>
      </c>
      <c r="AJ26" s="147" t="str">
        <f>IF(AJ25="","",VLOOKUP(AJ25,'【提出用】シフト記号表（勤務時間帯)'!$C$5:$K$36,9,FALSE))</f>
        <v/>
      </c>
      <c r="AK26" s="145" t="str">
        <f>IF(AK25="","",VLOOKUP(AK25,'【提出用】シフト記号表（勤務時間帯)'!$C$5:$K$36,9,FALSE))</f>
        <v/>
      </c>
      <c r="AL26" s="146" t="str">
        <f>IF(AL25="","",VLOOKUP(AL25,'【提出用】シフト記号表（勤務時間帯)'!$C$5:$K$36,9,FALSE))</f>
        <v/>
      </c>
      <c r="AM26" s="146" t="str">
        <f>IF(AM25="","",VLOOKUP(AM25,'【提出用】シフト記号表（勤務時間帯)'!$C$5:$K$36,9,FALSE))</f>
        <v/>
      </c>
      <c r="AN26" s="146" t="str">
        <f>IF(AN25="","",VLOOKUP(AN25,'【提出用】シフト記号表（勤務時間帯)'!$C$5:$K$36,9,FALSE))</f>
        <v/>
      </c>
      <c r="AO26" s="146" t="str">
        <f>IF(AO25="","",VLOOKUP(AO25,'【提出用】シフト記号表（勤務時間帯)'!$C$5:$K$36,9,FALSE))</f>
        <v/>
      </c>
      <c r="AP26" s="146" t="str">
        <f>IF(AP25="","",VLOOKUP(AP25,'【提出用】シフト記号表（勤務時間帯)'!$C$5:$K$36,9,FALSE))</f>
        <v/>
      </c>
      <c r="AQ26" s="147" t="str">
        <f>IF(AQ25="","",VLOOKUP(AQ25,'【提出用】シフト記号表（勤務時間帯)'!$C$5:$K$36,9,FALSE))</f>
        <v/>
      </c>
      <c r="AR26" s="145" t="str">
        <f>IF(AR25="","",VLOOKUP(AR25,'【提出用】シフト記号表（勤務時間帯)'!$C$5:$K$36,9,FALSE))</f>
        <v/>
      </c>
      <c r="AS26" s="146" t="str">
        <f>IF(AS25="","",VLOOKUP(AS25,'【提出用】シフト記号表（勤務時間帯)'!$C$5:$K$36,9,FALSE))</f>
        <v/>
      </c>
      <c r="AT26" s="146" t="str">
        <f>IF(AT25="","",VLOOKUP(AT25,'【提出用】シフト記号表（勤務時間帯)'!$C$5:$K$36,9,FALSE))</f>
        <v/>
      </c>
      <c r="AU26" s="146" t="str">
        <f>IF(AU25="","",VLOOKUP(AU25,'【提出用】シフト記号表（勤務時間帯)'!$C$5:$K$36,9,FALSE))</f>
        <v/>
      </c>
      <c r="AV26" s="146" t="str">
        <f>IF(AV25="","",VLOOKUP(AV25,'【提出用】シフト記号表（勤務時間帯)'!$C$5:$K$36,9,FALSE))</f>
        <v/>
      </c>
      <c r="AW26" s="146" t="str">
        <f>IF(AW25="","",VLOOKUP(AW25,'【提出用】シフト記号表（勤務時間帯)'!$C$5:$K$36,9,FALSE))</f>
        <v/>
      </c>
      <c r="AX26" s="147" t="str">
        <f>IF(AX25="","",VLOOKUP(AX25,'【提出用】シフト記号表（勤務時間帯)'!$C$5:$K$36,9,FALSE))</f>
        <v/>
      </c>
      <c r="AY26" s="145" t="str">
        <f>IF(AY25="","",VLOOKUP(AY25,'【提出用】シフト記号表（勤務時間帯)'!$C$5:$K$36,9,FALSE))</f>
        <v/>
      </c>
      <c r="AZ26" s="146" t="str">
        <f>IF(AZ25="","",VLOOKUP(AZ25,'【提出用】シフト記号表（勤務時間帯)'!$C$5:$K$36,9,FALSE))</f>
        <v/>
      </c>
      <c r="BA26" s="147" t="str">
        <f>IF(BA25="","",VLOOKUP(BA25,'【提出用】シフト記号表（勤務時間帯)'!$C$5:$K$36,9,FALSE))</f>
        <v/>
      </c>
      <c r="BB26" s="492">
        <f>IF($BB$4="計画",SUM(W26:AX26),IF($BB$4="運営指導用",SUM(W26:BA26),""))</f>
        <v>0</v>
      </c>
      <c r="BC26" s="493"/>
      <c r="BD26" s="494">
        <f>IF($BB$4="計画",BB26/4,IF($BB$4="運営指導用",【提出用】通所介護!BB26/(【提出用】通所介護!$BC$8/7),""))</f>
        <v>0</v>
      </c>
      <c r="BE26" s="495"/>
      <c r="BF26" s="282"/>
      <c r="BG26" s="308"/>
      <c r="BH26" s="289"/>
    </row>
    <row r="27" spans="2:60" ht="20.25" customHeight="1" x14ac:dyDescent="0.4">
      <c r="B27" s="292"/>
      <c r="C27" s="326"/>
      <c r="D27" s="327"/>
      <c r="E27" s="328"/>
      <c r="F27" s="184">
        <f>C26</f>
        <v>0</v>
      </c>
      <c r="G27" s="343"/>
      <c r="H27" s="303"/>
      <c r="I27" s="301"/>
      <c r="J27" s="301"/>
      <c r="K27" s="302"/>
      <c r="L27" s="344"/>
      <c r="M27" s="314"/>
      <c r="N27" s="314"/>
      <c r="O27" s="315"/>
      <c r="P27" s="313"/>
      <c r="Q27" s="357"/>
      <c r="R27" s="344"/>
      <c r="S27" s="315"/>
      <c r="T27" s="329" t="s">
        <v>50</v>
      </c>
      <c r="U27" s="330"/>
      <c r="V27" s="331"/>
      <c r="W27" s="148" t="str">
        <f>IF(W25="","",VLOOKUP(W25,'【提出用】シフト記号表（勤務時間帯)'!$C$5:$U$36,19,FALSE))</f>
        <v/>
      </c>
      <c r="X27" s="149" t="str">
        <f>IF(X25="","",VLOOKUP(X25,'【提出用】シフト記号表（勤務時間帯)'!$C$5:$U$36,19,FALSE))</f>
        <v/>
      </c>
      <c r="Y27" s="149" t="str">
        <f>IF(Y25="","",VLOOKUP(Y25,'【提出用】シフト記号表（勤務時間帯)'!$C$5:$U$36,19,FALSE))</f>
        <v/>
      </c>
      <c r="Z27" s="149" t="str">
        <f>IF(Z25="","",VLOOKUP(Z25,'【提出用】シフト記号表（勤務時間帯)'!$C$5:$U$36,19,FALSE))</f>
        <v/>
      </c>
      <c r="AA27" s="149" t="str">
        <f>IF(AA25="","",VLOOKUP(AA25,'【提出用】シフト記号表（勤務時間帯)'!$C$5:$U$36,19,FALSE))</f>
        <v/>
      </c>
      <c r="AB27" s="149" t="str">
        <f>IF(AB25="","",VLOOKUP(AB25,'【提出用】シフト記号表（勤務時間帯)'!$C$5:$U$36,19,FALSE))</f>
        <v/>
      </c>
      <c r="AC27" s="150" t="str">
        <f>IF(AC25="","",VLOOKUP(AC25,'【提出用】シフト記号表（勤務時間帯)'!$C$5:$U$36,19,FALSE))</f>
        <v/>
      </c>
      <c r="AD27" s="148" t="str">
        <f>IF(AD25="","",VLOOKUP(AD25,'【提出用】シフト記号表（勤務時間帯)'!$C$5:$U$36,19,FALSE))</f>
        <v/>
      </c>
      <c r="AE27" s="149" t="str">
        <f>IF(AE25="","",VLOOKUP(AE25,'【提出用】シフト記号表（勤務時間帯)'!$C$5:$U$36,19,FALSE))</f>
        <v/>
      </c>
      <c r="AF27" s="149" t="str">
        <f>IF(AF25="","",VLOOKUP(AF25,'【提出用】シフト記号表（勤務時間帯)'!$C$5:$U$36,19,FALSE))</f>
        <v/>
      </c>
      <c r="AG27" s="149" t="str">
        <f>IF(AG25="","",VLOOKUP(AG25,'【提出用】シフト記号表（勤務時間帯)'!$C$5:$U$36,19,FALSE))</f>
        <v/>
      </c>
      <c r="AH27" s="149" t="str">
        <f>IF(AH25="","",VLOOKUP(AH25,'【提出用】シフト記号表（勤務時間帯)'!$C$5:$U$36,19,FALSE))</f>
        <v/>
      </c>
      <c r="AI27" s="149" t="str">
        <f>IF(AI25="","",VLOOKUP(AI25,'【提出用】シフト記号表（勤務時間帯)'!$C$5:$U$36,19,FALSE))</f>
        <v/>
      </c>
      <c r="AJ27" s="150" t="str">
        <f>IF(AJ25="","",VLOOKUP(AJ25,'【提出用】シフト記号表（勤務時間帯)'!$C$5:$U$36,19,FALSE))</f>
        <v/>
      </c>
      <c r="AK27" s="148" t="str">
        <f>IF(AK25="","",VLOOKUP(AK25,'【提出用】シフト記号表（勤務時間帯)'!$C$5:$U$36,19,FALSE))</f>
        <v/>
      </c>
      <c r="AL27" s="149" t="str">
        <f>IF(AL25="","",VLOOKUP(AL25,'【提出用】シフト記号表（勤務時間帯)'!$C$5:$U$36,19,FALSE))</f>
        <v/>
      </c>
      <c r="AM27" s="149" t="str">
        <f>IF(AM25="","",VLOOKUP(AM25,'【提出用】シフト記号表（勤務時間帯)'!$C$5:$U$36,19,FALSE))</f>
        <v/>
      </c>
      <c r="AN27" s="149" t="str">
        <f>IF(AN25="","",VLOOKUP(AN25,'【提出用】シフト記号表（勤務時間帯)'!$C$5:$U$36,19,FALSE))</f>
        <v/>
      </c>
      <c r="AO27" s="149" t="str">
        <f>IF(AO25="","",VLOOKUP(AO25,'【提出用】シフト記号表（勤務時間帯)'!$C$5:$U$36,19,FALSE))</f>
        <v/>
      </c>
      <c r="AP27" s="149" t="str">
        <f>IF(AP25="","",VLOOKUP(AP25,'【提出用】シフト記号表（勤務時間帯)'!$C$5:$U$36,19,FALSE))</f>
        <v/>
      </c>
      <c r="AQ27" s="150" t="str">
        <f>IF(AQ25="","",VLOOKUP(AQ25,'【提出用】シフト記号表（勤務時間帯)'!$C$5:$U$36,19,FALSE))</f>
        <v/>
      </c>
      <c r="AR27" s="148" t="str">
        <f>IF(AR25="","",VLOOKUP(AR25,'【提出用】シフト記号表（勤務時間帯)'!$C$5:$U$36,19,FALSE))</f>
        <v/>
      </c>
      <c r="AS27" s="149" t="str">
        <f>IF(AS25="","",VLOOKUP(AS25,'【提出用】シフト記号表（勤務時間帯)'!$C$5:$U$36,19,FALSE))</f>
        <v/>
      </c>
      <c r="AT27" s="149" t="str">
        <f>IF(AT25="","",VLOOKUP(AT25,'【提出用】シフト記号表（勤務時間帯)'!$C$5:$U$36,19,FALSE))</f>
        <v/>
      </c>
      <c r="AU27" s="149" t="str">
        <f>IF(AU25="","",VLOOKUP(AU25,'【提出用】シフト記号表（勤務時間帯)'!$C$5:$U$36,19,FALSE))</f>
        <v/>
      </c>
      <c r="AV27" s="149" t="str">
        <f>IF(AV25="","",VLOOKUP(AV25,'【提出用】シフト記号表（勤務時間帯)'!$C$5:$U$36,19,FALSE))</f>
        <v/>
      </c>
      <c r="AW27" s="149" t="str">
        <f>IF(AW25="","",VLOOKUP(AW25,'【提出用】シフト記号表（勤務時間帯)'!$C$5:$U$36,19,FALSE))</f>
        <v/>
      </c>
      <c r="AX27" s="150" t="str">
        <f>IF(AX25="","",VLOOKUP(AX25,'【提出用】シフト記号表（勤務時間帯)'!$C$5:$U$36,19,FALSE))</f>
        <v/>
      </c>
      <c r="AY27" s="148" t="str">
        <f>IF(AY25="","",VLOOKUP(AY25,'【提出用】シフト記号表（勤務時間帯)'!$C$5:$U$36,19,FALSE))</f>
        <v/>
      </c>
      <c r="AZ27" s="149" t="str">
        <f>IF(AZ25="","",VLOOKUP(AZ25,'【提出用】シフト記号表（勤務時間帯)'!$C$5:$U$36,19,FALSE))</f>
        <v/>
      </c>
      <c r="BA27" s="150" t="str">
        <f>IF(BA25="","",VLOOKUP(BA25,'【提出用】シフト記号表（勤務時間帯)'!$C$5:$U$36,19,FALSE))</f>
        <v/>
      </c>
      <c r="BB27" s="500">
        <f>IF($BB$4="計画",SUM(W27:AX27),IF($BB$4="運営指導用",SUM(W27:BA27),""))</f>
        <v>0</v>
      </c>
      <c r="BC27" s="501"/>
      <c r="BD27" s="502">
        <f>IF($BB$4="計画",BB27/4,IF($BB$4="運営指導用",【提出用】通所介護!BB27/(【提出用】通所介護!$BC$8/7),""))</f>
        <v>0</v>
      </c>
      <c r="BE27" s="503"/>
      <c r="BF27" s="313"/>
      <c r="BG27" s="314"/>
      <c r="BH27" s="315"/>
    </row>
    <row r="28" spans="2:60" ht="20.25" customHeight="1" x14ac:dyDescent="0.4">
      <c r="B28" s="292">
        <f>B25+1</f>
        <v>3</v>
      </c>
      <c r="C28" s="294"/>
      <c r="D28" s="295"/>
      <c r="E28" s="296"/>
      <c r="F28" s="185"/>
      <c r="G28" s="297"/>
      <c r="H28" s="300"/>
      <c r="I28" s="301"/>
      <c r="J28" s="301"/>
      <c r="K28" s="302"/>
      <c r="L28" s="286"/>
      <c r="M28" s="307"/>
      <c r="N28" s="307"/>
      <c r="O28" s="287"/>
      <c r="P28" s="487"/>
      <c r="Q28" s="281"/>
      <c r="R28" s="286"/>
      <c r="S28" s="287"/>
      <c r="T28" s="310" t="s">
        <v>49</v>
      </c>
      <c r="U28" s="311"/>
      <c r="V28" s="312"/>
      <c r="W28" s="186"/>
      <c r="X28" s="187"/>
      <c r="Y28" s="187"/>
      <c r="Z28" s="187"/>
      <c r="AA28" s="187"/>
      <c r="AB28" s="187"/>
      <c r="AC28" s="188"/>
      <c r="AD28" s="186"/>
      <c r="AE28" s="187"/>
      <c r="AF28" s="187"/>
      <c r="AG28" s="187"/>
      <c r="AH28" s="187"/>
      <c r="AI28" s="187"/>
      <c r="AJ28" s="188"/>
      <c r="AK28" s="186"/>
      <c r="AL28" s="187"/>
      <c r="AM28" s="187"/>
      <c r="AN28" s="187"/>
      <c r="AO28" s="187"/>
      <c r="AP28" s="187"/>
      <c r="AQ28" s="188"/>
      <c r="AR28" s="186"/>
      <c r="AS28" s="187"/>
      <c r="AT28" s="187"/>
      <c r="AU28" s="187"/>
      <c r="AV28" s="187"/>
      <c r="AW28" s="187"/>
      <c r="AX28" s="188"/>
      <c r="AY28" s="186"/>
      <c r="AZ28" s="187"/>
      <c r="BA28" s="188"/>
      <c r="BB28" s="504"/>
      <c r="BC28" s="505"/>
      <c r="BD28" s="506"/>
      <c r="BE28" s="507"/>
      <c r="BF28" s="280"/>
      <c r="BG28" s="307"/>
      <c r="BH28" s="287"/>
    </row>
    <row r="29" spans="2:60" ht="20.25" customHeight="1" x14ac:dyDescent="0.4">
      <c r="B29" s="292"/>
      <c r="C29" s="316"/>
      <c r="D29" s="317"/>
      <c r="E29" s="318"/>
      <c r="F29" s="184"/>
      <c r="G29" s="298"/>
      <c r="H29" s="303"/>
      <c r="I29" s="301"/>
      <c r="J29" s="301"/>
      <c r="K29" s="302"/>
      <c r="L29" s="288"/>
      <c r="M29" s="308"/>
      <c r="N29" s="308"/>
      <c r="O29" s="289"/>
      <c r="P29" s="282"/>
      <c r="Q29" s="283"/>
      <c r="R29" s="288"/>
      <c r="S29" s="289"/>
      <c r="T29" s="319" t="s">
        <v>15</v>
      </c>
      <c r="U29" s="320"/>
      <c r="V29" s="321"/>
      <c r="W29" s="145" t="str">
        <f>IF(W28="","",VLOOKUP(W28,'【提出用】シフト記号表（勤務時間帯)'!$C$5:$K$36,9,FALSE))</f>
        <v/>
      </c>
      <c r="X29" s="146" t="str">
        <f>IF(X28="","",VLOOKUP(X28,'【提出用】シフト記号表（勤務時間帯)'!$C$5:$K$36,9,FALSE))</f>
        <v/>
      </c>
      <c r="Y29" s="146" t="str">
        <f>IF(Y28="","",VLOOKUP(Y28,'【提出用】シフト記号表（勤務時間帯)'!$C$5:$K$36,9,FALSE))</f>
        <v/>
      </c>
      <c r="Z29" s="146" t="str">
        <f>IF(Z28="","",VLOOKUP(Z28,'【提出用】シフト記号表（勤務時間帯)'!$C$5:$K$36,9,FALSE))</f>
        <v/>
      </c>
      <c r="AA29" s="146" t="str">
        <f>IF(AA28="","",VLOOKUP(AA28,'【提出用】シフト記号表（勤務時間帯)'!$C$5:$K$36,9,FALSE))</f>
        <v/>
      </c>
      <c r="AB29" s="146" t="str">
        <f>IF(AB28="","",VLOOKUP(AB28,'【提出用】シフト記号表（勤務時間帯)'!$C$5:$K$36,9,FALSE))</f>
        <v/>
      </c>
      <c r="AC29" s="147" t="str">
        <f>IF(AC28="","",VLOOKUP(AC28,'【提出用】シフト記号表（勤務時間帯)'!$C$5:$K$36,9,FALSE))</f>
        <v/>
      </c>
      <c r="AD29" s="145" t="str">
        <f>IF(AD28="","",VLOOKUP(AD28,'【提出用】シフト記号表（勤務時間帯)'!$C$5:$K$36,9,FALSE))</f>
        <v/>
      </c>
      <c r="AE29" s="146" t="str">
        <f>IF(AE28="","",VLOOKUP(AE28,'【提出用】シフト記号表（勤務時間帯)'!$C$5:$K$36,9,FALSE))</f>
        <v/>
      </c>
      <c r="AF29" s="146" t="str">
        <f>IF(AF28="","",VLOOKUP(AF28,'【提出用】シフト記号表（勤務時間帯)'!$C$5:$K$36,9,FALSE))</f>
        <v/>
      </c>
      <c r="AG29" s="146" t="str">
        <f>IF(AG28="","",VLOOKUP(AG28,'【提出用】シフト記号表（勤務時間帯)'!$C$5:$K$36,9,FALSE))</f>
        <v/>
      </c>
      <c r="AH29" s="146" t="str">
        <f>IF(AH28="","",VLOOKUP(AH28,'【提出用】シフト記号表（勤務時間帯)'!$C$5:$K$36,9,FALSE))</f>
        <v/>
      </c>
      <c r="AI29" s="146" t="str">
        <f>IF(AI28="","",VLOOKUP(AI28,'【提出用】シフト記号表（勤務時間帯)'!$C$5:$K$36,9,FALSE))</f>
        <v/>
      </c>
      <c r="AJ29" s="147" t="str">
        <f>IF(AJ28="","",VLOOKUP(AJ28,'【提出用】シフト記号表（勤務時間帯)'!$C$5:$K$36,9,FALSE))</f>
        <v/>
      </c>
      <c r="AK29" s="145" t="str">
        <f>IF(AK28="","",VLOOKUP(AK28,'【提出用】シフト記号表（勤務時間帯)'!$C$5:$K$36,9,FALSE))</f>
        <v/>
      </c>
      <c r="AL29" s="146" t="str">
        <f>IF(AL28="","",VLOOKUP(AL28,'【提出用】シフト記号表（勤務時間帯)'!$C$5:$K$36,9,FALSE))</f>
        <v/>
      </c>
      <c r="AM29" s="146" t="str">
        <f>IF(AM28="","",VLOOKUP(AM28,'【提出用】シフト記号表（勤務時間帯)'!$C$5:$K$36,9,FALSE))</f>
        <v/>
      </c>
      <c r="AN29" s="146" t="str">
        <f>IF(AN28="","",VLOOKUP(AN28,'【提出用】シフト記号表（勤務時間帯)'!$C$5:$K$36,9,FALSE))</f>
        <v/>
      </c>
      <c r="AO29" s="146" t="str">
        <f>IF(AO28="","",VLOOKUP(AO28,'【提出用】シフト記号表（勤務時間帯)'!$C$5:$K$36,9,FALSE))</f>
        <v/>
      </c>
      <c r="AP29" s="146" t="str">
        <f>IF(AP28="","",VLOOKUP(AP28,'【提出用】シフト記号表（勤務時間帯)'!$C$5:$K$36,9,FALSE))</f>
        <v/>
      </c>
      <c r="AQ29" s="147" t="str">
        <f>IF(AQ28="","",VLOOKUP(AQ28,'【提出用】シフト記号表（勤務時間帯)'!$C$5:$K$36,9,FALSE))</f>
        <v/>
      </c>
      <c r="AR29" s="145" t="str">
        <f>IF(AR28="","",VLOOKUP(AR28,'【提出用】シフト記号表（勤務時間帯)'!$C$5:$K$36,9,FALSE))</f>
        <v/>
      </c>
      <c r="AS29" s="146" t="str">
        <f>IF(AS28="","",VLOOKUP(AS28,'【提出用】シフト記号表（勤務時間帯)'!$C$5:$K$36,9,FALSE))</f>
        <v/>
      </c>
      <c r="AT29" s="146" t="str">
        <f>IF(AT28="","",VLOOKUP(AT28,'【提出用】シフト記号表（勤務時間帯)'!$C$5:$K$36,9,FALSE))</f>
        <v/>
      </c>
      <c r="AU29" s="146" t="str">
        <f>IF(AU28="","",VLOOKUP(AU28,'【提出用】シフト記号表（勤務時間帯)'!$C$5:$K$36,9,FALSE))</f>
        <v/>
      </c>
      <c r="AV29" s="146" t="str">
        <f>IF(AV28="","",VLOOKUP(AV28,'【提出用】シフト記号表（勤務時間帯)'!$C$5:$K$36,9,FALSE))</f>
        <v/>
      </c>
      <c r="AW29" s="146" t="str">
        <f>IF(AW28="","",VLOOKUP(AW28,'【提出用】シフト記号表（勤務時間帯)'!$C$5:$K$36,9,FALSE))</f>
        <v/>
      </c>
      <c r="AX29" s="147" t="str">
        <f>IF(AX28="","",VLOOKUP(AX28,'【提出用】シフト記号表（勤務時間帯)'!$C$5:$K$36,9,FALSE))</f>
        <v/>
      </c>
      <c r="AY29" s="145" t="str">
        <f>IF(AY28="","",VLOOKUP(AY28,'【提出用】シフト記号表（勤務時間帯)'!$C$5:$K$36,9,FALSE))</f>
        <v/>
      </c>
      <c r="AZ29" s="146" t="str">
        <f>IF(AZ28="","",VLOOKUP(AZ28,'【提出用】シフト記号表（勤務時間帯)'!$C$5:$K$36,9,FALSE))</f>
        <v/>
      </c>
      <c r="BA29" s="147" t="str">
        <f>IF(BA28="","",VLOOKUP(BA28,'【提出用】シフト記号表（勤務時間帯)'!$C$5:$K$36,9,FALSE))</f>
        <v/>
      </c>
      <c r="BB29" s="492">
        <f>IF($BB$4="計画",SUM(W29:AX29),IF($BB$4="運営指導用",SUM(W29:BA29),""))</f>
        <v>0</v>
      </c>
      <c r="BC29" s="493"/>
      <c r="BD29" s="494">
        <f>IF($BB$4="計画",BB29/4,IF($BB$4="運営指導用",【提出用】通所介護!BB29/(【提出用】通所介護!$BC$8/7),""))</f>
        <v>0</v>
      </c>
      <c r="BE29" s="495"/>
      <c r="BF29" s="282"/>
      <c r="BG29" s="308"/>
      <c r="BH29" s="289"/>
    </row>
    <row r="30" spans="2:60" ht="20.25" customHeight="1" x14ac:dyDescent="0.4">
      <c r="B30" s="292"/>
      <c r="C30" s="326"/>
      <c r="D30" s="327"/>
      <c r="E30" s="328"/>
      <c r="F30" s="184">
        <f>C29</f>
        <v>0</v>
      </c>
      <c r="G30" s="343"/>
      <c r="H30" s="303"/>
      <c r="I30" s="301"/>
      <c r="J30" s="301"/>
      <c r="K30" s="302"/>
      <c r="L30" s="344"/>
      <c r="M30" s="314"/>
      <c r="N30" s="314"/>
      <c r="O30" s="315"/>
      <c r="P30" s="313"/>
      <c r="Q30" s="357"/>
      <c r="R30" s="344"/>
      <c r="S30" s="315"/>
      <c r="T30" s="329" t="s">
        <v>50</v>
      </c>
      <c r="U30" s="330"/>
      <c r="V30" s="331"/>
      <c r="W30" s="148" t="str">
        <f>IF(W28="","",VLOOKUP(W28,'【提出用】シフト記号表（勤務時間帯)'!$C$5:$U$36,19,FALSE))</f>
        <v/>
      </c>
      <c r="X30" s="149" t="str">
        <f>IF(X28="","",VLOOKUP(X28,'【提出用】シフト記号表（勤務時間帯)'!$C$5:$U$36,19,FALSE))</f>
        <v/>
      </c>
      <c r="Y30" s="149" t="str">
        <f>IF(Y28="","",VLOOKUP(Y28,'【提出用】シフト記号表（勤務時間帯)'!$C$5:$U$36,19,FALSE))</f>
        <v/>
      </c>
      <c r="Z30" s="149" t="str">
        <f>IF(Z28="","",VLOOKUP(Z28,'【提出用】シフト記号表（勤務時間帯)'!$C$5:$U$36,19,FALSE))</f>
        <v/>
      </c>
      <c r="AA30" s="149" t="str">
        <f>IF(AA28="","",VLOOKUP(AA28,'【提出用】シフト記号表（勤務時間帯)'!$C$5:$U$36,19,FALSE))</f>
        <v/>
      </c>
      <c r="AB30" s="149" t="str">
        <f>IF(AB28="","",VLOOKUP(AB28,'【提出用】シフト記号表（勤務時間帯)'!$C$5:$U$36,19,FALSE))</f>
        <v/>
      </c>
      <c r="AC30" s="150" t="str">
        <f>IF(AC28="","",VLOOKUP(AC28,'【提出用】シフト記号表（勤務時間帯)'!$C$5:$U$36,19,FALSE))</f>
        <v/>
      </c>
      <c r="AD30" s="148" t="str">
        <f>IF(AD28="","",VLOOKUP(AD28,'【提出用】シフト記号表（勤務時間帯)'!$C$5:$U$36,19,FALSE))</f>
        <v/>
      </c>
      <c r="AE30" s="149" t="str">
        <f>IF(AE28="","",VLOOKUP(AE28,'【提出用】シフト記号表（勤務時間帯)'!$C$5:$U$36,19,FALSE))</f>
        <v/>
      </c>
      <c r="AF30" s="149" t="str">
        <f>IF(AF28="","",VLOOKUP(AF28,'【提出用】シフト記号表（勤務時間帯)'!$C$5:$U$36,19,FALSE))</f>
        <v/>
      </c>
      <c r="AG30" s="149" t="str">
        <f>IF(AG28="","",VLOOKUP(AG28,'【提出用】シフト記号表（勤務時間帯)'!$C$5:$U$36,19,FALSE))</f>
        <v/>
      </c>
      <c r="AH30" s="149" t="str">
        <f>IF(AH28="","",VLOOKUP(AH28,'【提出用】シフト記号表（勤務時間帯)'!$C$5:$U$36,19,FALSE))</f>
        <v/>
      </c>
      <c r="AI30" s="149" t="str">
        <f>IF(AI28="","",VLOOKUP(AI28,'【提出用】シフト記号表（勤務時間帯)'!$C$5:$U$36,19,FALSE))</f>
        <v/>
      </c>
      <c r="AJ30" s="150" t="str">
        <f>IF(AJ28="","",VLOOKUP(AJ28,'【提出用】シフト記号表（勤務時間帯)'!$C$5:$U$36,19,FALSE))</f>
        <v/>
      </c>
      <c r="AK30" s="148" t="str">
        <f>IF(AK28="","",VLOOKUP(AK28,'【提出用】シフト記号表（勤務時間帯)'!$C$5:$U$36,19,FALSE))</f>
        <v/>
      </c>
      <c r="AL30" s="149" t="str">
        <f>IF(AL28="","",VLOOKUP(AL28,'【提出用】シフト記号表（勤務時間帯)'!$C$5:$U$36,19,FALSE))</f>
        <v/>
      </c>
      <c r="AM30" s="149" t="str">
        <f>IF(AM28="","",VLOOKUP(AM28,'【提出用】シフト記号表（勤務時間帯)'!$C$5:$U$36,19,FALSE))</f>
        <v/>
      </c>
      <c r="AN30" s="149" t="str">
        <f>IF(AN28="","",VLOOKUP(AN28,'【提出用】シフト記号表（勤務時間帯)'!$C$5:$U$36,19,FALSE))</f>
        <v/>
      </c>
      <c r="AO30" s="149" t="str">
        <f>IF(AO28="","",VLOOKUP(AO28,'【提出用】シフト記号表（勤務時間帯)'!$C$5:$U$36,19,FALSE))</f>
        <v/>
      </c>
      <c r="AP30" s="149" t="str">
        <f>IF(AP28="","",VLOOKUP(AP28,'【提出用】シフト記号表（勤務時間帯)'!$C$5:$U$36,19,FALSE))</f>
        <v/>
      </c>
      <c r="AQ30" s="150" t="str">
        <f>IF(AQ28="","",VLOOKUP(AQ28,'【提出用】シフト記号表（勤務時間帯)'!$C$5:$U$36,19,FALSE))</f>
        <v/>
      </c>
      <c r="AR30" s="148" t="str">
        <f>IF(AR28="","",VLOOKUP(AR28,'【提出用】シフト記号表（勤務時間帯)'!$C$5:$U$36,19,FALSE))</f>
        <v/>
      </c>
      <c r="AS30" s="149" t="str">
        <f>IF(AS28="","",VLOOKUP(AS28,'【提出用】シフト記号表（勤務時間帯)'!$C$5:$U$36,19,FALSE))</f>
        <v/>
      </c>
      <c r="AT30" s="149" t="str">
        <f>IF(AT28="","",VLOOKUP(AT28,'【提出用】シフト記号表（勤務時間帯)'!$C$5:$U$36,19,FALSE))</f>
        <v/>
      </c>
      <c r="AU30" s="149" t="str">
        <f>IF(AU28="","",VLOOKUP(AU28,'【提出用】シフト記号表（勤務時間帯)'!$C$5:$U$36,19,FALSE))</f>
        <v/>
      </c>
      <c r="AV30" s="149" t="str">
        <f>IF(AV28="","",VLOOKUP(AV28,'【提出用】シフト記号表（勤務時間帯)'!$C$5:$U$36,19,FALSE))</f>
        <v/>
      </c>
      <c r="AW30" s="149" t="str">
        <f>IF(AW28="","",VLOOKUP(AW28,'【提出用】シフト記号表（勤務時間帯)'!$C$5:$U$36,19,FALSE))</f>
        <v/>
      </c>
      <c r="AX30" s="150" t="str">
        <f>IF(AX28="","",VLOOKUP(AX28,'【提出用】シフト記号表（勤務時間帯)'!$C$5:$U$36,19,FALSE))</f>
        <v/>
      </c>
      <c r="AY30" s="148" t="str">
        <f>IF(AY28="","",VLOOKUP(AY28,'【提出用】シフト記号表（勤務時間帯)'!$C$5:$U$36,19,FALSE))</f>
        <v/>
      </c>
      <c r="AZ30" s="149" t="str">
        <f>IF(AZ28="","",VLOOKUP(AZ28,'【提出用】シフト記号表（勤務時間帯)'!$C$5:$U$36,19,FALSE))</f>
        <v/>
      </c>
      <c r="BA30" s="150" t="str">
        <f>IF(BA28="","",VLOOKUP(BA28,'【提出用】シフト記号表（勤務時間帯)'!$C$5:$U$36,19,FALSE))</f>
        <v/>
      </c>
      <c r="BB30" s="500">
        <f>IF($BB$4="計画",SUM(W30:AX30),IF($BB$4="運営指導用",SUM(W30:BA30),""))</f>
        <v>0</v>
      </c>
      <c r="BC30" s="501"/>
      <c r="BD30" s="502">
        <f>IF($BB$4="計画",BB30/4,IF($BB$4="運営指導用",【提出用】通所介護!BB30/(【提出用】通所介護!$BC$8/7),""))</f>
        <v>0</v>
      </c>
      <c r="BE30" s="503"/>
      <c r="BF30" s="313"/>
      <c r="BG30" s="314"/>
      <c r="BH30" s="315"/>
    </row>
    <row r="31" spans="2:60" ht="20.25" customHeight="1" x14ac:dyDescent="0.4">
      <c r="B31" s="292">
        <f>B28+1</f>
        <v>4</v>
      </c>
      <c r="C31" s="294"/>
      <c r="D31" s="295"/>
      <c r="E31" s="296"/>
      <c r="F31" s="185"/>
      <c r="G31" s="297"/>
      <c r="H31" s="300"/>
      <c r="I31" s="301"/>
      <c r="J31" s="301"/>
      <c r="K31" s="302"/>
      <c r="L31" s="286"/>
      <c r="M31" s="307"/>
      <c r="N31" s="307"/>
      <c r="O31" s="287"/>
      <c r="P31" s="487"/>
      <c r="Q31" s="281"/>
      <c r="R31" s="286"/>
      <c r="S31" s="287"/>
      <c r="T31" s="310" t="s">
        <v>49</v>
      </c>
      <c r="U31" s="311"/>
      <c r="V31" s="312"/>
      <c r="W31" s="186"/>
      <c r="X31" s="187"/>
      <c r="Y31" s="187"/>
      <c r="Z31" s="187"/>
      <c r="AA31" s="187"/>
      <c r="AB31" s="187"/>
      <c r="AC31" s="188"/>
      <c r="AD31" s="186"/>
      <c r="AE31" s="187"/>
      <c r="AF31" s="187"/>
      <c r="AG31" s="187"/>
      <c r="AH31" s="187"/>
      <c r="AI31" s="187"/>
      <c r="AJ31" s="188"/>
      <c r="AK31" s="186"/>
      <c r="AL31" s="187"/>
      <c r="AM31" s="187"/>
      <c r="AN31" s="187"/>
      <c r="AO31" s="187"/>
      <c r="AP31" s="187"/>
      <c r="AQ31" s="188"/>
      <c r="AR31" s="186"/>
      <c r="AS31" s="187"/>
      <c r="AT31" s="187"/>
      <c r="AU31" s="187"/>
      <c r="AV31" s="187"/>
      <c r="AW31" s="187"/>
      <c r="AX31" s="188"/>
      <c r="AY31" s="186"/>
      <c r="AZ31" s="187"/>
      <c r="BA31" s="188"/>
      <c r="BB31" s="504"/>
      <c r="BC31" s="505"/>
      <c r="BD31" s="506"/>
      <c r="BE31" s="507"/>
      <c r="BF31" s="280"/>
      <c r="BG31" s="307"/>
      <c r="BH31" s="287"/>
    </row>
    <row r="32" spans="2:60" ht="20.25" customHeight="1" x14ac:dyDescent="0.4">
      <c r="B32" s="292"/>
      <c r="C32" s="316"/>
      <c r="D32" s="317"/>
      <c r="E32" s="318"/>
      <c r="F32" s="184"/>
      <c r="G32" s="298"/>
      <c r="H32" s="303"/>
      <c r="I32" s="301"/>
      <c r="J32" s="301"/>
      <c r="K32" s="302"/>
      <c r="L32" s="288"/>
      <c r="M32" s="308"/>
      <c r="N32" s="308"/>
      <c r="O32" s="289"/>
      <c r="P32" s="282"/>
      <c r="Q32" s="283"/>
      <c r="R32" s="288"/>
      <c r="S32" s="289"/>
      <c r="T32" s="319" t="s">
        <v>15</v>
      </c>
      <c r="U32" s="320"/>
      <c r="V32" s="321"/>
      <c r="W32" s="145" t="str">
        <f>IF(W31="","",VLOOKUP(W31,'【提出用】シフト記号表（勤務時間帯)'!$C$5:$K$36,9,FALSE))</f>
        <v/>
      </c>
      <c r="X32" s="146" t="str">
        <f>IF(X31="","",VLOOKUP(X31,'【提出用】シフト記号表（勤務時間帯)'!$C$5:$K$36,9,FALSE))</f>
        <v/>
      </c>
      <c r="Y32" s="146" t="str">
        <f>IF(Y31="","",VLOOKUP(Y31,'【提出用】シフト記号表（勤務時間帯)'!$C$5:$K$36,9,FALSE))</f>
        <v/>
      </c>
      <c r="Z32" s="146" t="str">
        <f>IF(Z31="","",VLOOKUP(Z31,'【提出用】シフト記号表（勤務時間帯)'!$C$5:$K$36,9,FALSE))</f>
        <v/>
      </c>
      <c r="AA32" s="146" t="str">
        <f>IF(AA31="","",VLOOKUP(AA31,'【提出用】シフト記号表（勤務時間帯)'!$C$5:$K$36,9,FALSE))</f>
        <v/>
      </c>
      <c r="AB32" s="146" t="str">
        <f>IF(AB31="","",VLOOKUP(AB31,'【提出用】シフト記号表（勤務時間帯)'!$C$5:$K$36,9,FALSE))</f>
        <v/>
      </c>
      <c r="AC32" s="147" t="str">
        <f>IF(AC31="","",VLOOKUP(AC31,'【提出用】シフト記号表（勤務時間帯)'!$C$5:$K$36,9,FALSE))</f>
        <v/>
      </c>
      <c r="AD32" s="145" t="str">
        <f>IF(AD31="","",VLOOKUP(AD31,'【提出用】シフト記号表（勤務時間帯)'!$C$5:$K$36,9,FALSE))</f>
        <v/>
      </c>
      <c r="AE32" s="146" t="str">
        <f>IF(AE31="","",VLOOKUP(AE31,'【提出用】シフト記号表（勤務時間帯)'!$C$5:$K$36,9,FALSE))</f>
        <v/>
      </c>
      <c r="AF32" s="146" t="str">
        <f>IF(AF31="","",VLOOKUP(AF31,'【提出用】シフト記号表（勤務時間帯)'!$C$5:$K$36,9,FALSE))</f>
        <v/>
      </c>
      <c r="AG32" s="146" t="str">
        <f>IF(AG31="","",VLOOKUP(AG31,'【提出用】シフト記号表（勤務時間帯)'!$C$5:$K$36,9,FALSE))</f>
        <v/>
      </c>
      <c r="AH32" s="146" t="str">
        <f>IF(AH31="","",VLOOKUP(AH31,'【提出用】シフト記号表（勤務時間帯)'!$C$5:$K$36,9,FALSE))</f>
        <v/>
      </c>
      <c r="AI32" s="146" t="str">
        <f>IF(AI31="","",VLOOKUP(AI31,'【提出用】シフト記号表（勤務時間帯)'!$C$5:$K$36,9,FALSE))</f>
        <v/>
      </c>
      <c r="AJ32" s="147" t="str">
        <f>IF(AJ31="","",VLOOKUP(AJ31,'【提出用】シフト記号表（勤務時間帯)'!$C$5:$K$36,9,FALSE))</f>
        <v/>
      </c>
      <c r="AK32" s="145" t="str">
        <f>IF(AK31="","",VLOOKUP(AK31,'【提出用】シフト記号表（勤務時間帯)'!$C$5:$K$36,9,FALSE))</f>
        <v/>
      </c>
      <c r="AL32" s="146" t="str">
        <f>IF(AL31="","",VLOOKUP(AL31,'【提出用】シフト記号表（勤務時間帯)'!$C$5:$K$36,9,FALSE))</f>
        <v/>
      </c>
      <c r="AM32" s="146" t="str">
        <f>IF(AM31="","",VLOOKUP(AM31,'【提出用】シフト記号表（勤務時間帯)'!$C$5:$K$36,9,FALSE))</f>
        <v/>
      </c>
      <c r="AN32" s="146" t="str">
        <f>IF(AN31="","",VLOOKUP(AN31,'【提出用】シフト記号表（勤務時間帯)'!$C$5:$K$36,9,FALSE))</f>
        <v/>
      </c>
      <c r="AO32" s="146" t="str">
        <f>IF(AO31="","",VLOOKUP(AO31,'【提出用】シフト記号表（勤務時間帯)'!$C$5:$K$36,9,FALSE))</f>
        <v/>
      </c>
      <c r="AP32" s="146" t="str">
        <f>IF(AP31="","",VLOOKUP(AP31,'【提出用】シフト記号表（勤務時間帯)'!$C$5:$K$36,9,FALSE))</f>
        <v/>
      </c>
      <c r="AQ32" s="147" t="str">
        <f>IF(AQ31="","",VLOOKUP(AQ31,'【提出用】シフト記号表（勤務時間帯)'!$C$5:$K$36,9,FALSE))</f>
        <v/>
      </c>
      <c r="AR32" s="145" t="str">
        <f>IF(AR31="","",VLOOKUP(AR31,'【提出用】シフト記号表（勤務時間帯)'!$C$5:$K$36,9,FALSE))</f>
        <v/>
      </c>
      <c r="AS32" s="146" t="str">
        <f>IF(AS31="","",VLOOKUP(AS31,'【提出用】シフト記号表（勤務時間帯)'!$C$5:$K$36,9,FALSE))</f>
        <v/>
      </c>
      <c r="AT32" s="146" t="str">
        <f>IF(AT31="","",VLOOKUP(AT31,'【提出用】シフト記号表（勤務時間帯)'!$C$5:$K$36,9,FALSE))</f>
        <v/>
      </c>
      <c r="AU32" s="146" t="str">
        <f>IF(AU31="","",VLOOKUP(AU31,'【提出用】シフト記号表（勤務時間帯)'!$C$5:$K$36,9,FALSE))</f>
        <v/>
      </c>
      <c r="AV32" s="146" t="str">
        <f>IF(AV31="","",VLOOKUP(AV31,'【提出用】シフト記号表（勤務時間帯)'!$C$5:$K$36,9,FALSE))</f>
        <v/>
      </c>
      <c r="AW32" s="146" t="str">
        <f>IF(AW31="","",VLOOKUP(AW31,'【提出用】シフト記号表（勤務時間帯)'!$C$5:$K$36,9,FALSE))</f>
        <v/>
      </c>
      <c r="AX32" s="147" t="str">
        <f>IF(AX31="","",VLOOKUP(AX31,'【提出用】シフト記号表（勤務時間帯)'!$C$5:$K$36,9,FALSE))</f>
        <v/>
      </c>
      <c r="AY32" s="145" t="str">
        <f>IF(AY31="","",VLOOKUP(AY31,'【提出用】シフト記号表（勤務時間帯)'!$C$5:$K$36,9,FALSE))</f>
        <v/>
      </c>
      <c r="AZ32" s="146" t="str">
        <f>IF(AZ31="","",VLOOKUP(AZ31,'【提出用】シフト記号表（勤務時間帯)'!$C$5:$K$36,9,FALSE))</f>
        <v/>
      </c>
      <c r="BA32" s="147" t="str">
        <f>IF(BA31="","",VLOOKUP(BA31,'【提出用】シフト記号表（勤務時間帯)'!$C$5:$K$36,9,FALSE))</f>
        <v/>
      </c>
      <c r="BB32" s="492">
        <f>IF($BB$4="計画",SUM(W32:AX32),IF($BB$4="運営指導用",SUM(W32:BA32),""))</f>
        <v>0</v>
      </c>
      <c r="BC32" s="493"/>
      <c r="BD32" s="494">
        <f>IF($BB$4="計画",BB32/4,IF($BB$4="運営指導用",【提出用】通所介護!BB32/(【提出用】通所介護!$BC$8/7),""))</f>
        <v>0</v>
      </c>
      <c r="BE32" s="495"/>
      <c r="BF32" s="282"/>
      <c r="BG32" s="308"/>
      <c r="BH32" s="289"/>
    </row>
    <row r="33" spans="2:60" ht="20.25" customHeight="1" x14ac:dyDescent="0.4">
      <c r="B33" s="292"/>
      <c r="C33" s="326"/>
      <c r="D33" s="327"/>
      <c r="E33" s="328"/>
      <c r="F33" s="184">
        <f>C32</f>
        <v>0</v>
      </c>
      <c r="G33" s="343"/>
      <c r="H33" s="303"/>
      <c r="I33" s="301"/>
      <c r="J33" s="301"/>
      <c r="K33" s="302"/>
      <c r="L33" s="344"/>
      <c r="M33" s="314"/>
      <c r="N33" s="314"/>
      <c r="O33" s="315"/>
      <c r="P33" s="313"/>
      <c r="Q33" s="357"/>
      <c r="R33" s="344"/>
      <c r="S33" s="315"/>
      <c r="T33" s="329" t="s">
        <v>50</v>
      </c>
      <c r="U33" s="330"/>
      <c r="V33" s="331"/>
      <c r="W33" s="148" t="str">
        <f>IF(W31="","",VLOOKUP(W31,'【提出用】シフト記号表（勤務時間帯)'!$C$5:$U$36,19,FALSE))</f>
        <v/>
      </c>
      <c r="X33" s="149" t="str">
        <f>IF(X31="","",VLOOKUP(X31,'【提出用】シフト記号表（勤務時間帯)'!$C$5:$U$36,19,FALSE))</f>
        <v/>
      </c>
      <c r="Y33" s="149" t="str">
        <f>IF(Y31="","",VLOOKUP(Y31,'【提出用】シフト記号表（勤務時間帯)'!$C$5:$U$36,19,FALSE))</f>
        <v/>
      </c>
      <c r="Z33" s="149" t="str">
        <f>IF(Z31="","",VLOOKUP(Z31,'【提出用】シフト記号表（勤務時間帯)'!$C$5:$U$36,19,FALSE))</f>
        <v/>
      </c>
      <c r="AA33" s="149" t="str">
        <f>IF(AA31="","",VLOOKUP(AA31,'【提出用】シフト記号表（勤務時間帯)'!$C$5:$U$36,19,FALSE))</f>
        <v/>
      </c>
      <c r="AB33" s="149" t="str">
        <f>IF(AB31="","",VLOOKUP(AB31,'【提出用】シフト記号表（勤務時間帯)'!$C$5:$U$36,19,FALSE))</f>
        <v/>
      </c>
      <c r="AC33" s="150" t="str">
        <f>IF(AC31="","",VLOOKUP(AC31,'【提出用】シフト記号表（勤務時間帯)'!$C$5:$U$36,19,FALSE))</f>
        <v/>
      </c>
      <c r="AD33" s="148" t="str">
        <f>IF(AD31="","",VLOOKUP(AD31,'【提出用】シフト記号表（勤務時間帯)'!$C$5:$U$36,19,FALSE))</f>
        <v/>
      </c>
      <c r="AE33" s="149" t="str">
        <f>IF(AE31="","",VLOOKUP(AE31,'【提出用】シフト記号表（勤務時間帯)'!$C$5:$U$36,19,FALSE))</f>
        <v/>
      </c>
      <c r="AF33" s="149" t="str">
        <f>IF(AF31="","",VLOOKUP(AF31,'【提出用】シフト記号表（勤務時間帯)'!$C$5:$U$36,19,FALSE))</f>
        <v/>
      </c>
      <c r="AG33" s="149" t="str">
        <f>IF(AG31="","",VLOOKUP(AG31,'【提出用】シフト記号表（勤務時間帯)'!$C$5:$U$36,19,FALSE))</f>
        <v/>
      </c>
      <c r="AH33" s="149" t="str">
        <f>IF(AH31="","",VLOOKUP(AH31,'【提出用】シフト記号表（勤務時間帯)'!$C$5:$U$36,19,FALSE))</f>
        <v/>
      </c>
      <c r="AI33" s="149" t="str">
        <f>IF(AI31="","",VLOOKUP(AI31,'【提出用】シフト記号表（勤務時間帯)'!$C$5:$U$36,19,FALSE))</f>
        <v/>
      </c>
      <c r="AJ33" s="150" t="str">
        <f>IF(AJ31="","",VLOOKUP(AJ31,'【提出用】シフト記号表（勤務時間帯)'!$C$5:$U$36,19,FALSE))</f>
        <v/>
      </c>
      <c r="AK33" s="148" t="str">
        <f>IF(AK31="","",VLOOKUP(AK31,'【提出用】シフト記号表（勤務時間帯)'!$C$5:$U$36,19,FALSE))</f>
        <v/>
      </c>
      <c r="AL33" s="149" t="str">
        <f>IF(AL31="","",VLOOKUP(AL31,'【提出用】シフト記号表（勤務時間帯)'!$C$5:$U$36,19,FALSE))</f>
        <v/>
      </c>
      <c r="AM33" s="149" t="str">
        <f>IF(AM31="","",VLOOKUP(AM31,'【提出用】シフト記号表（勤務時間帯)'!$C$5:$U$36,19,FALSE))</f>
        <v/>
      </c>
      <c r="AN33" s="149" t="str">
        <f>IF(AN31="","",VLOOKUP(AN31,'【提出用】シフト記号表（勤務時間帯)'!$C$5:$U$36,19,FALSE))</f>
        <v/>
      </c>
      <c r="AO33" s="149" t="str">
        <f>IF(AO31="","",VLOOKUP(AO31,'【提出用】シフト記号表（勤務時間帯)'!$C$5:$U$36,19,FALSE))</f>
        <v/>
      </c>
      <c r="AP33" s="149" t="str">
        <f>IF(AP31="","",VLOOKUP(AP31,'【提出用】シフト記号表（勤務時間帯)'!$C$5:$U$36,19,FALSE))</f>
        <v/>
      </c>
      <c r="AQ33" s="150" t="str">
        <f>IF(AQ31="","",VLOOKUP(AQ31,'【提出用】シフト記号表（勤務時間帯)'!$C$5:$U$36,19,FALSE))</f>
        <v/>
      </c>
      <c r="AR33" s="148" t="str">
        <f>IF(AR31="","",VLOOKUP(AR31,'【提出用】シフト記号表（勤務時間帯)'!$C$5:$U$36,19,FALSE))</f>
        <v/>
      </c>
      <c r="AS33" s="149" t="str">
        <f>IF(AS31="","",VLOOKUP(AS31,'【提出用】シフト記号表（勤務時間帯)'!$C$5:$U$36,19,FALSE))</f>
        <v/>
      </c>
      <c r="AT33" s="149" t="str">
        <f>IF(AT31="","",VLOOKUP(AT31,'【提出用】シフト記号表（勤務時間帯)'!$C$5:$U$36,19,FALSE))</f>
        <v/>
      </c>
      <c r="AU33" s="149" t="str">
        <f>IF(AU31="","",VLOOKUP(AU31,'【提出用】シフト記号表（勤務時間帯)'!$C$5:$U$36,19,FALSE))</f>
        <v/>
      </c>
      <c r="AV33" s="149" t="str">
        <f>IF(AV31="","",VLOOKUP(AV31,'【提出用】シフト記号表（勤務時間帯)'!$C$5:$U$36,19,FALSE))</f>
        <v/>
      </c>
      <c r="AW33" s="149" t="str">
        <f>IF(AW31="","",VLOOKUP(AW31,'【提出用】シフト記号表（勤務時間帯)'!$C$5:$U$36,19,FALSE))</f>
        <v/>
      </c>
      <c r="AX33" s="150" t="str">
        <f>IF(AX31="","",VLOOKUP(AX31,'【提出用】シフト記号表（勤務時間帯)'!$C$5:$U$36,19,FALSE))</f>
        <v/>
      </c>
      <c r="AY33" s="148" t="str">
        <f>IF(AY31="","",VLOOKUP(AY31,'【提出用】シフト記号表（勤務時間帯)'!$C$5:$U$36,19,FALSE))</f>
        <v/>
      </c>
      <c r="AZ33" s="149" t="str">
        <f>IF(AZ31="","",VLOOKUP(AZ31,'【提出用】シフト記号表（勤務時間帯)'!$C$5:$U$36,19,FALSE))</f>
        <v/>
      </c>
      <c r="BA33" s="150" t="str">
        <f>IF(BA31="","",VLOOKUP(BA31,'【提出用】シフト記号表（勤務時間帯)'!$C$5:$U$36,19,FALSE))</f>
        <v/>
      </c>
      <c r="BB33" s="500">
        <f>IF($BB$4="計画",SUM(W33:AX33),IF($BB$4="運営指導用",SUM(W33:BA33),""))</f>
        <v>0</v>
      </c>
      <c r="BC33" s="501"/>
      <c r="BD33" s="502">
        <f>IF($BB$4="計画",BB33/4,IF($BB$4="運営指導用",【提出用】通所介護!BB33/(【提出用】通所介護!$BC$8/7),""))</f>
        <v>0</v>
      </c>
      <c r="BE33" s="503"/>
      <c r="BF33" s="313"/>
      <c r="BG33" s="314"/>
      <c r="BH33" s="315"/>
    </row>
    <row r="34" spans="2:60" ht="20.25" customHeight="1" x14ac:dyDescent="0.4">
      <c r="B34" s="292">
        <f>B31+1</f>
        <v>5</v>
      </c>
      <c r="C34" s="294"/>
      <c r="D34" s="295"/>
      <c r="E34" s="296"/>
      <c r="F34" s="185"/>
      <c r="G34" s="297"/>
      <c r="H34" s="300"/>
      <c r="I34" s="301"/>
      <c r="J34" s="301"/>
      <c r="K34" s="302"/>
      <c r="L34" s="286"/>
      <c r="M34" s="307"/>
      <c r="N34" s="307"/>
      <c r="O34" s="287"/>
      <c r="P34" s="487"/>
      <c r="Q34" s="281"/>
      <c r="R34" s="286"/>
      <c r="S34" s="287"/>
      <c r="T34" s="310" t="s">
        <v>49</v>
      </c>
      <c r="U34" s="311"/>
      <c r="V34" s="312"/>
      <c r="W34" s="186"/>
      <c r="X34" s="187"/>
      <c r="Y34" s="187"/>
      <c r="Z34" s="187"/>
      <c r="AA34" s="187"/>
      <c r="AB34" s="187"/>
      <c r="AC34" s="188"/>
      <c r="AD34" s="186"/>
      <c r="AE34" s="187"/>
      <c r="AF34" s="187"/>
      <c r="AG34" s="187"/>
      <c r="AH34" s="187"/>
      <c r="AI34" s="187"/>
      <c r="AJ34" s="188"/>
      <c r="AK34" s="186"/>
      <c r="AL34" s="187"/>
      <c r="AM34" s="187"/>
      <c r="AN34" s="187"/>
      <c r="AO34" s="187"/>
      <c r="AP34" s="187"/>
      <c r="AQ34" s="188"/>
      <c r="AR34" s="186"/>
      <c r="AS34" s="187"/>
      <c r="AT34" s="187"/>
      <c r="AU34" s="187"/>
      <c r="AV34" s="187"/>
      <c r="AW34" s="187"/>
      <c r="AX34" s="188"/>
      <c r="AY34" s="186"/>
      <c r="AZ34" s="187"/>
      <c r="BA34" s="188"/>
      <c r="BB34" s="504"/>
      <c r="BC34" s="505"/>
      <c r="BD34" s="506"/>
      <c r="BE34" s="507"/>
      <c r="BF34" s="280"/>
      <c r="BG34" s="307"/>
      <c r="BH34" s="287"/>
    </row>
    <row r="35" spans="2:60" ht="20.25" customHeight="1" x14ac:dyDescent="0.4">
      <c r="B35" s="292"/>
      <c r="C35" s="316"/>
      <c r="D35" s="317"/>
      <c r="E35" s="318"/>
      <c r="F35" s="184"/>
      <c r="G35" s="298"/>
      <c r="H35" s="303"/>
      <c r="I35" s="301"/>
      <c r="J35" s="301"/>
      <c r="K35" s="302"/>
      <c r="L35" s="288"/>
      <c r="M35" s="308"/>
      <c r="N35" s="308"/>
      <c r="O35" s="289"/>
      <c r="P35" s="282"/>
      <c r="Q35" s="283"/>
      <c r="R35" s="288"/>
      <c r="S35" s="289"/>
      <c r="T35" s="319" t="s">
        <v>15</v>
      </c>
      <c r="U35" s="320"/>
      <c r="V35" s="321"/>
      <c r="W35" s="145" t="str">
        <f>IF(W34="","",VLOOKUP(W34,'【提出用】シフト記号表（勤務時間帯)'!$C$5:$K$36,9,FALSE))</f>
        <v/>
      </c>
      <c r="X35" s="146" t="str">
        <f>IF(X34="","",VLOOKUP(X34,'【提出用】シフト記号表（勤務時間帯)'!$C$5:$K$36,9,FALSE))</f>
        <v/>
      </c>
      <c r="Y35" s="146" t="str">
        <f>IF(Y34="","",VLOOKUP(Y34,'【提出用】シフト記号表（勤務時間帯)'!$C$5:$K$36,9,FALSE))</f>
        <v/>
      </c>
      <c r="Z35" s="146" t="str">
        <f>IF(Z34="","",VLOOKUP(Z34,'【提出用】シフト記号表（勤務時間帯)'!$C$5:$K$36,9,FALSE))</f>
        <v/>
      </c>
      <c r="AA35" s="146" t="str">
        <f>IF(AA34="","",VLOOKUP(AA34,'【提出用】シフト記号表（勤務時間帯)'!$C$5:$K$36,9,FALSE))</f>
        <v/>
      </c>
      <c r="AB35" s="146" t="str">
        <f>IF(AB34="","",VLOOKUP(AB34,'【提出用】シフト記号表（勤務時間帯)'!$C$5:$K$36,9,FALSE))</f>
        <v/>
      </c>
      <c r="AC35" s="147" t="str">
        <f>IF(AC34="","",VLOOKUP(AC34,'【提出用】シフト記号表（勤務時間帯)'!$C$5:$K$36,9,FALSE))</f>
        <v/>
      </c>
      <c r="AD35" s="145" t="str">
        <f>IF(AD34="","",VLOOKUP(AD34,'【提出用】シフト記号表（勤務時間帯)'!$C$5:$K$36,9,FALSE))</f>
        <v/>
      </c>
      <c r="AE35" s="146" t="str">
        <f>IF(AE34="","",VLOOKUP(AE34,'【提出用】シフト記号表（勤務時間帯)'!$C$5:$K$36,9,FALSE))</f>
        <v/>
      </c>
      <c r="AF35" s="146" t="str">
        <f>IF(AF34="","",VLOOKUP(AF34,'【提出用】シフト記号表（勤務時間帯)'!$C$5:$K$36,9,FALSE))</f>
        <v/>
      </c>
      <c r="AG35" s="146" t="str">
        <f>IF(AG34="","",VLOOKUP(AG34,'【提出用】シフト記号表（勤務時間帯)'!$C$5:$K$36,9,FALSE))</f>
        <v/>
      </c>
      <c r="AH35" s="146" t="str">
        <f>IF(AH34="","",VLOOKUP(AH34,'【提出用】シフト記号表（勤務時間帯)'!$C$5:$K$36,9,FALSE))</f>
        <v/>
      </c>
      <c r="AI35" s="146" t="str">
        <f>IF(AI34="","",VLOOKUP(AI34,'【提出用】シフト記号表（勤務時間帯)'!$C$5:$K$36,9,FALSE))</f>
        <v/>
      </c>
      <c r="AJ35" s="147" t="str">
        <f>IF(AJ34="","",VLOOKUP(AJ34,'【提出用】シフト記号表（勤務時間帯)'!$C$5:$K$36,9,FALSE))</f>
        <v/>
      </c>
      <c r="AK35" s="145" t="str">
        <f>IF(AK34="","",VLOOKUP(AK34,'【提出用】シフト記号表（勤務時間帯)'!$C$5:$K$36,9,FALSE))</f>
        <v/>
      </c>
      <c r="AL35" s="146" t="str">
        <f>IF(AL34="","",VLOOKUP(AL34,'【提出用】シフト記号表（勤務時間帯)'!$C$5:$K$36,9,FALSE))</f>
        <v/>
      </c>
      <c r="AM35" s="146" t="str">
        <f>IF(AM34="","",VLOOKUP(AM34,'【提出用】シフト記号表（勤務時間帯)'!$C$5:$K$36,9,FALSE))</f>
        <v/>
      </c>
      <c r="AN35" s="146" t="str">
        <f>IF(AN34="","",VLOOKUP(AN34,'【提出用】シフト記号表（勤務時間帯)'!$C$5:$K$36,9,FALSE))</f>
        <v/>
      </c>
      <c r="AO35" s="146" t="str">
        <f>IF(AO34="","",VLOOKUP(AO34,'【提出用】シフト記号表（勤務時間帯)'!$C$5:$K$36,9,FALSE))</f>
        <v/>
      </c>
      <c r="AP35" s="146" t="str">
        <f>IF(AP34="","",VLOOKUP(AP34,'【提出用】シフト記号表（勤務時間帯)'!$C$5:$K$36,9,FALSE))</f>
        <v/>
      </c>
      <c r="AQ35" s="147" t="str">
        <f>IF(AQ34="","",VLOOKUP(AQ34,'【提出用】シフト記号表（勤務時間帯)'!$C$5:$K$36,9,FALSE))</f>
        <v/>
      </c>
      <c r="AR35" s="145" t="str">
        <f>IF(AR34="","",VLOOKUP(AR34,'【提出用】シフト記号表（勤務時間帯)'!$C$5:$K$36,9,FALSE))</f>
        <v/>
      </c>
      <c r="AS35" s="146" t="str">
        <f>IF(AS34="","",VLOOKUP(AS34,'【提出用】シフト記号表（勤務時間帯)'!$C$5:$K$36,9,FALSE))</f>
        <v/>
      </c>
      <c r="AT35" s="146" t="str">
        <f>IF(AT34="","",VLOOKUP(AT34,'【提出用】シフト記号表（勤務時間帯)'!$C$5:$K$36,9,FALSE))</f>
        <v/>
      </c>
      <c r="AU35" s="146" t="str">
        <f>IF(AU34="","",VLOOKUP(AU34,'【提出用】シフト記号表（勤務時間帯)'!$C$5:$K$36,9,FALSE))</f>
        <v/>
      </c>
      <c r="AV35" s="146" t="str">
        <f>IF(AV34="","",VLOOKUP(AV34,'【提出用】シフト記号表（勤務時間帯)'!$C$5:$K$36,9,FALSE))</f>
        <v/>
      </c>
      <c r="AW35" s="146" t="str">
        <f>IF(AW34="","",VLOOKUP(AW34,'【提出用】シフト記号表（勤務時間帯)'!$C$5:$K$36,9,FALSE))</f>
        <v/>
      </c>
      <c r="AX35" s="147" t="str">
        <f>IF(AX34="","",VLOOKUP(AX34,'【提出用】シフト記号表（勤務時間帯)'!$C$5:$K$36,9,FALSE))</f>
        <v/>
      </c>
      <c r="AY35" s="145" t="str">
        <f>IF(AY34="","",VLOOKUP(AY34,'【提出用】シフト記号表（勤務時間帯)'!$C$5:$K$36,9,FALSE))</f>
        <v/>
      </c>
      <c r="AZ35" s="146" t="str">
        <f>IF(AZ34="","",VLOOKUP(AZ34,'【提出用】シフト記号表（勤務時間帯)'!$C$5:$K$36,9,FALSE))</f>
        <v/>
      </c>
      <c r="BA35" s="147" t="str">
        <f>IF(BA34="","",VLOOKUP(BA34,'【提出用】シフト記号表（勤務時間帯)'!$C$5:$K$36,9,FALSE))</f>
        <v/>
      </c>
      <c r="BB35" s="492">
        <f>IF($BB$4="計画",SUM(W35:AX35),IF($BB$4="運営指導用",SUM(W35:BA35),""))</f>
        <v>0</v>
      </c>
      <c r="BC35" s="493"/>
      <c r="BD35" s="494">
        <f>IF($BB$4="計画",BB35/4,IF($BB$4="運営指導用",【提出用】通所介護!BB35/(【提出用】通所介護!$BC$8/7),""))</f>
        <v>0</v>
      </c>
      <c r="BE35" s="495"/>
      <c r="BF35" s="282"/>
      <c r="BG35" s="308"/>
      <c r="BH35" s="289"/>
    </row>
    <row r="36" spans="2:60" ht="20.25" customHeight="1" x14ac:dyDescent="0.4">
      <c r="B36" s="292"/>
      <c r="C36" s="326"/>
      <c r="D36" s="327"/>
      <c r="E36" s="328"/>
      <c r="F36" s="184">
        <f>C35</f>
        <v>0</v>
      </c>
      <c r="G36" s="343"/>
      <c r="H36" s="303"/>
      <c r="I36" s="301"/>
      <c r="J36" s="301"/>
      <c r="K36" s="302"/>
      <c r="L36" s="344"/>
      <c r="M36" s="314"/>
      <c r="N36" s="314"/>
      <c r="O36" s="315"/>
      <c r="P36" s="313"/>
      <c r="Q36" s="357"/>
      <c r="R36" s="344"/>
      <c r="S36" s="315"/>
      <c r="T36" s="329" t="s">
        <v>50</v>
      </c>
      <c r="U36" s="330"/>
      <c r="V36" s="331"/>
      <c r="W36" s="148" t="str">
        <f>IF(W34="","",VLOOKUP(W34,'【提出用】シフト記号表（勤務時間帯)'!$C$5:$U$36,19,FALSE))</f>
        <v/>
      </c>
      <c r="X36" s="149" t="str">
        <f>IF(X34="","",VLOOKUP(X34,'【提出用】シフト記号表（勤務時間帯)'!$C$5:$U$36,19,FALSE))</f>
        <v/>
      </c>
      <c r="Y36" s="149" t="str">
        <f>IF(Y34="","",VLOOKUP(Y34,'【提出用】シフト記号表（勤務時間帯)'!$C$5:$U$36,19,FALSE))</f>
        <v/>
      </c>
      <c r="Z36" s="149" t="str">
        <f>IF(Z34="","",VLOOKUP(Z34,'【提出用】シフト記号表（勤務時間帯)'!$C$5:$U$36,19,FALSE))</f>
        <v/>
      </c>
      <c r="AA36" s="149" t="str">
        <f>IF(AA34="","",VLOOKUP(AA34,'【提出用】シフト記号表（勤務時間帯)'!$C$5:$U$36,19,FALSE))</f>
        <v/>
      </c>
      <c r="AB36" s="149" t="str">
        <f>IF(AB34="","",VLOOKUP(AB34,'【提出用】シフト記号表（勤務時間帯)'!$C$5:$U$36,19,FALSE))</f>
        <v/>
      </c>
      <c r="AC36" s="150" t="str">
        <f>IF(AC34="","",VLOOKUP(AC34,'【提出用】シフト記号表（勤務時間帯)'!$C$5:$U$36,19,FALSE))</f>
        <v/>
      </c>
      <c r="AD36" s="148" t="str">
        <f>IF(AD34="","",VLOOKUP(AD34,'【提出用】シフト記号表（勤務時間帯)'!$C$5:$U$36,19,FALSE))</f>
        <v/>
      </c>
      <c r="AE36" s="149" t="str">
        <f>IF(AE34="","",VLOOKUP(AE34,'【提出用】シフト記号表（勤務時間帯)'!$C$5:$U$36,19,FALSE))</f>
        <v/>
      </c>
      <c r="AF36" s="149" t="str">
        <f>IF(AF34="","",VLOOKUP(AF34,'【提出用】シフト記号表（勤務時間帯)'!$C$5:$U$36,19,FALSE))</f>
        <v/>
      </c>
      <c r="AG36" s="149" t="str">
        <f>IF(AG34="","",VLOOKUP(AG34,'【提出用】シフト記号表（勤務時間帯)'!$C$5:$U$36,19,FALSE))</f>
        <v/>
      </c>
      <c r="AH36" s="149" t="str">
        <f>IF(AH34="","",VLOOKUP(AH34,'【提出用】シフト記号表（勤務時間帯)'!$C$5:$U$36,19,FALSE))</f>
        <v/>
      </c>
      <c r="AI36" s="149" t="str">
        <f>IF(AI34="","",VLOOKUP(AI34,'【提出用】シフト記号表（勤務時間帯)'!$C$5:$U$36,19,FALSE))</f>
        <v/>
      </c>
      <c r="AJ36" s="150" t="str">
        <f>IF(AJ34="","",VLOOKUP(AJ34,'【提出用】シフト記号表（勤務時間帯)'!$C$5:$U$36,19,FALSE))</f>
        <v/>
      </c>
      <c r="AK36" s="148" t="str">
        <f>IF(AK34="","",VLOOKUP(AK34,'【提出用】シフト記号表（勤務時間帯)'!$C$5:$U$36,19,FALSE))</f>
        <v/>
      </c>
      <c r="AL36" s="149" t="str">
        <f>IF(AL34="","",VLOOKUP(AL34,'【提出用】シフト記号表（勤務時間帯)'!$C$5:$U$36,19,FALSE))</f>
        <v/>
      </c>
      <c r="AM36" s="149" t="str">
        <f>IF(AM34="","",VLOOKUP(AM34,'【提出用】シフト記号表（勤務時間帯)'!$C$5:$U$36,19,FALSE))</f>
        <v/>
      </c>
      <c r="AN36" s="149" t="str">
        <f>IF(AN34="","",VLOOKUP(AN34,'【提出用】シフト記号表（勤務時間帯)'!$C$5:$U$36,19,FALSE))</f>
        <v/>
      </c>
      <c r="AO36" s="149" t="str">
        <f>IF(AO34="","",VLOOKUP(AO34,'【提出用】シフト記号表（勤務時間帯)'!$C$5:$U$36,19,FALSE))</f>
        <v/>
      </c>
      <c r="AP36" s="149" t="str">
        <f>IF(AP34="","",VLOOKUP(AP34,'【提出用】シフト記号表（勤務時間帯)'!$C$5:$U$36,19,FALSE))</f>
        <v/>
      </c>
      <c r="AQ36" s="150" t="str">
        <f>IF(AQ34="","",VLOOKUP(AQ34,'【提出用】シフト記号表（勤務時間帯)'!$C$5:$U$36,19,FALSE))</f>
        <v/>
      </c>
      <c r="AR36" s="148" t="str">
        <f>IF(AR34="","",VLOOKUP(AR34,'【提出用】シフト記号表（勤務時間帯)'!$C$5:$U$36,19,FALSE))</f>
        <v/>
      </c>
      <c r="AS36" s="149" t="str">
        <f>IF(AS34="","",VLOOKUP(AS34,'【提出用】シフト記号表（勤務時間帯)'!$C$5:$U$36,19,FALSE))</f>
        <v/>
      </c>
      <c r="AT36" s="149" t="str">
        <f>IF(AT34="","",VLOOKUP(AT34,'【提出用】シフト記号表（勤務時間帯)'!$C$5:$U$36,19,FALSE))</f>
        <v/>
      </c>
      <c r="AU36" s="149" t="str">
        <f>IF(AU34="","",VLOOKUP(AU34,'【提出用】シフト記号表（勤務時間帯)'!$C$5:$U$36,19,FALSE))</f>
        <v/>
      </c>
      <c r="AV36" s="149" t="str">
        <f>IF(AV34="","",VLOOKUP(AV34,'【提出用】シフト記号表（勤務時間帯)'!$C$5:$U$36,19,FALSE))</f>
        <v/>
      </c>
      <c r="AW36" s="149" t="str">
        <f>IF(AW34="","",VLOOKUP(AW34,'【提出用】シフト記号表（勤務時間帯)'!$C$5:$U$36,19,FALSE))</f>
        <v/>
      </c>
      <c r="AX36" s="150" t="str">
        <f>IF(AX34="","",VLOOKUP(AX34,'【提出用】シフト記号表（勤務時間帯)'!$C$5:$U$36,19,FALSE))</f>
        <v/>
      </c>
      <c r="AY36" s="148" t="str">
        <f>IF(AY34="","",VLOOKUP(AY34,'【提出用】シフト記号表（勤務時間帯)'!$C$5:$U$36,19,FALSE))</f>
        <v/>
      </c>
      <c r="AZ36" s="149" t="str">
        <f>IF(AZ34="","",VLOOKUP(AZ34,'【提出用】シフト記号表（勤務時間帯)'!$C$5:$U$36,19,FALSE))</f>
        <v/>
      </c>
      <c r="BA36" s="150" t="str">
        <f>IF(BA34="","",VLOOKUP(BA34,'【提出用】シフト記号表（勤務時間帯)'!$C$5:$U$36,19,FALSE))</f>
        <v/>
      </c>
      <c r="BB36" s="500">
        <f>IF($BB$4="計画",SUM(W36:AX36),IF($BB$4="運営指導用",SUM(W36:BA36),""))</f>
        <v>0</v>
      </c>
      <c r="BC36" s="501"/>
      <c r="BD36" s="502">
        <f>IF($BB$4="計画",BB36/4,IF($BB$4="運営指導用",【提出用】通所介護!BB36/(【提出用】通所介護!$BC$8/7),""))</f>
        <v>0</v>
      </c>
      <c r="BE36" s="503"/>
      <c r="BF36" s="313"/>
      <c r="BG36" s="314"/>
      <c r="BH36" s="315"/>
    </row>
    <row r="37" spans="2:60" ht="20.25" customHeight="1" x14ac:dyDescent="0.4">
      <c r="B37" s="292">
        <f>B34+1</f>
        <v>6</v>
      </c>
      <c r="C37" s="294"/>
      <c r="D37" s="295"/>
      <c r="E37" s="296"/>
      <c r="F37" s="185"/>
      <c r="G37" s="297"/>
      <c r="H37" s="300"/>
      <c r="I37" s="301"/>
      <c r="J37" s="301"/>
      <c r="K37" s="302"/>
      <c r="L37" s="286"/>
      <c r="M37" s="307"/>
      <c r="N37" s="307"/>
      <c r="O37" s="287"/>
      <c r="P37" s="487"/>
      <c r="Q37" s="281"/>
      <c r="R37" s="286"/>
      <c r="S37" s="287"/>
      <c r="T37" s="310" t="s">
        <v>49</v>
      </c>
      <c r="U37" s="311"/>
      <c r="V37" s="312"/>
      <c r="W37" s="186"/>
      <c r="X37" s="187"/>
      <c r="Y37" s="187"/>
      <c r="Z37" s="187"/>
      <c r="AA37" s="187"/>
      <c r="AB37" s="187"/>
      <c r="AC37" s="188"/>
      <c r="AD37" s="186"/>
      <c r="AE37" s="187"/>
      <c r="AF37" s="187"/>
      <c r="AG37" s="187"/>
      <c r="AH37" s="187"/>
      <c r="AI37" s="187"/>
      <c r="AJ37" s="188"/>
      <c r="AK37" s="186"/>
      <c r="AL37" s="187"/>
      <c r="AM37" s="187"/>
      <c r="AN37" s="187"/>
      <c r="AO37" s="187"/>
      <c r="AP37" s="187"/>
      <c r="AQ37" s="188"/>
      <c r="AR37" s="186"/>
      <c r="AS37" s="187"/>
      <c r="AT37" s="187"/>
      <c r="AU37" s="187"/>
      <c r="AV37" s="187"/>
      <c r="AW37" s="187"/>
      <c r="AX37" s="188"/>
      <c r="AY37" s="186"/>
      <c r="AZ37" s="187"/>
      <c r="BA37" s="188"/>
      <c r="BB37" s="504"/>
      <c r="BC37" s="505"/>
      <c r="BD37" s="506"/>
      <c r="BE37" s="507"/>
      <c r="BF37" s="280"/>
      <c r="BG37" s="307"/>
      <c r="BH37" s="287"/>
    </row>
    <row r="38" spans="2:60" ht="20.25" customHeight="1" x14ac:dyDescent="0.4">
      <c r="B38" s="292"/>
      <c r="C38" s="316"/>
      <c r="D38" s="317"/>
      <c r="E38" s="318"/>
      <c r="F38" s="184"/>
      <c r="G38" s="298"/>
      <c r="H38" s="303"/>
      <c r="I38" s="301"/>
      <c r="J38" s="301"/>
      <c r="K38" s="302"/>
      <c r="L38" s="288"/>
      <c r="M38" s="308"/>
      <c r="N38" s="308"/>
      <c r="O38" s="289"/>
      <c r="P38" s="282"/>
      <c r="Q38" s="283"/>
      <c r="R38" s="288"/>
      <c r="S38" s="289"/>
      <c r="T38" s="319" t="s">
        <v>15</v>
      </c>
      <c r="U38" s="320"/>
      <c r="V38" s="321"/>
      <c r="W38" s="145" t="str">
        <f>IF(W37="","",VLOOKUP(W37,'【提出用】シフト記号表（勤務時間帯)'!$C$5:$K$36,9,FALSE))</f>
        <v/>
      </c>
      <c r="X38" s="146" t="str">
        <f>IF(X37="","",VLOOKUP(X37,'【提出用】シフト記号表（勤務時間帯)'!$C$5:$K$36,9,FALSE))</f>
        <v/>
      </c>
      <c r="Y38" s="146" t="str">
        <f>IF(Y37="","",VLOOKUP(Y37,'【提出用】シフト記号表（勤務時間帯)'!$C$5:$K$36,9,FALSE))</f>
        <v/>
      </c>
      <c r="Z38" s="146" t="str">
        <f>IF(Z37="","",VLOOKUP(Z37,'【提出用】シフト記号表（勤務時間帯)'!$C$5:$K$36,9,FALSE))</f>
        <v/>
      </c>
      <c r="AA38" s="146" t="str">
        <f>IF(AA37="","",VLOOKUP(AA37,'【提出用】シフト記号表（勤務時間帯)'!$C$5:$K$36,9,FALSE))</f>
        <v/>
      </c>
      <c r="AB38" s="146" t="str">
        <f>IF(AB37="","",VLOOKUP(AB37,'【提出用】シフト記号表（勤務時間帯)'!$C$5:$K$36,9,FALSE))</f>
        <v/>
      </c>
      <c r="AC38" s="147" t="str">
        <f>IF(AC37="","",VLOOKUP(AC37,'【提出用】シフト記号表（勤務時間帯)'!$C$5:$K$36,9,FALSE))</f>
        <v/>
      </c>
      <c r="AD38" s="145" t="str">
        <f>IF(AD37="","",VLOOKUP(AD37,'【提出用】シフト記号表（勤務時間帯)'!$C$5:$K$36,9,FALSE))</f>
        <v/>
      </c>
      <c r="AE38" s="146" t="str">
        <f>IF(AE37="","",VLOOKUP(AE37,'【提出用】シフト記号表（勤務時間帯)'!$C$5:$K$36,9,FALSE))</f>
        <v/>
      </c>
      <c r="AF38" s="146" t="str">
        <f>IF(AF37="","",VLOOKUP(AF37,'【提出用】シフト記号表（勤務時間帯)'!$C$5:$K$36,9,FALSE))</f>
        <v/>
      </c>
      <c r="AG38" s="146" t="str">
        <f>IF(AG37="","",VLOOKUP(AG37,'【提出用】シフト記号表（勤務時間帯)'!$C$5:$K$36,9,FALSE))</f>
        <v/>
      </c>
      <c r="AH38" s="146" t="str">
        <f>IF(AH37="","",VLOOKUP(AH37,'【提出用】シフト記号表（勤務時間帯)'!$C$5:$K$36,9,FALSE))</f>
        <v/>
      </c>
      <c r="AI38" s="146" t="str">
        <f>IF(AI37="","",VLOOKUP(AI37,'【提出用】シフト記号表（勤務時間帯)'!$C$5:$K$36,9,FALSE))</f>
        <v/>
      </c>
      <c r="AJ38" s="147" t="str">
        <f>IF(AJ37="","",VLOOKUP(AJ37,'【提出用】シフト記号表（勤務時間帯)'!$C$5:$K$36,9,FALSE))</f>
        <v/>
      </c>
      <c r="AK38" s="145" t="str">
        <f>IF(AK37="","",VLOOKUP(AK37,'【提出用】シフト記号表（勤務時間帯)'!$C$5:$K$36,9,FALSE))</f>
        <v/>
      </c>
      <c r="AL38" s="146" t="str">
        <f>IF(AL37="","",VLOOKUP(AL37,'【提出用】シフト記号表（勤務時間帯)'!$C$5:$K$36,9,FALSE))</f>
        <v/>
      </c>
      <c r="AM38" s="146" t="str">
        <f>IF(AM37="","",VLOOKUP(AM37,'【提出用】シフト記号表（勤務時間帯)'!$C$5:$K$36,9,FALSE))</f>
        <v/>
      </c>
      <c r="AN38" s="146" t="str">
        <f>IF(AN37="","",VLOOKUP(AN37,'【提出用】シフト記号表（勤務時間帯)'!$C$5:$K$36,9,FALSE))</f>
        <v/>
      </c>
      <c r="AO38" s="146" t="str">
        <f>IF(AO37="","",VLOOKUP(AO37,'【提出用】シフト記号表（勤務時間帯)'!$C$5:$K$36,9,FALSE))</f>
        <v/>
      </c>
      <c r="AP38" s="146" t="str">
        <f>IF(AP37="","",VLOOKUP(AP37,'【提出用】シフト記号表（勤務時間帯)'!$C$5:$K$36,9,FALSE))</f>
        <v/>
      </c>
      <c r="AQ38" s="147" t="str">
        <f>IF(AQ37="","",VLOOKUP(AQ37,'【提出用】シフト記号表（勤務時間帯)'!$C$5:$K$36,9,FALSE))</f>
        <v/>
      </c>
      <c r="AR38" s="145" t="str">
        <f>IF(AR37="","",VLOOKUP(AR37,'【提出用】シフト記号表（勤務時間帯)'!$C$5:$K$36,9,FALSE))</f>
        <v/>
      </c>
      <c r="AS38" s="146" t="str">
        <f>IF(AS37="","",VLOOKUP(AS37,'【提出用】シフト記号表（勤務時間帯)'!$C$5:$K$36,9,FALSE))</f>
        <v/>
      </c>
      <c r="AT38" s="146" t="str">
        <f>IF(AT37="","",VLOOKUP(AT37,'【提出用】シフト記号表（勤務時間帯)'!$C$5:$K$36,9,FALSE))</f>
        <v/>
      </c>
      <c r="AU38" s="146" t="str">
        <f>IF(AU37="","",VLOOKUP(AU37,'【提出用】シフト記号表（勤務時間帯)'!$C$5:$K$36,9,FALSE))</f>
        <v/>
      </c>
      <c r="AV38" s="146" t="str">
        <f>IF(AV37="","",VLOOKUP(AV37,'【提出用】シフト記号表（勤務時間帯)'!$C$5:$K$36,9,FALSE))</f>
        <v/>
      </c>
      <c r="AW38" s="146" t="str">
        <f>IF(AW37="","",VLOOKUP(AW37,'【提出用】シフト記号表（勤務時間帯)'!$C$5:$K$36,9,FALSE))</f>
        <v/>
      </c>
      <c r="AX38" s="147" t="str">
        <f>IF(AX37="","",VLOOKUP(AX37,'【提出用】シフト記号表（勤務時間帯)'!$C$5:$K$36,9,FALSE))</f>
        <v/>
      </c>
      <c r="AY38" s="145" t="str">
        <f>IF(AY37="","",VLOOKUP(AY37,'【提出用】シフト記号表（勤務時間帯)'!$C$5:$K$36,9,FALSE))</f>
        <v/>
      </c>
      <c r="AZ38" s="146" t="str">
        <f>IF(AZ37="","",VLOOKUP(AZ37,'【提出用】シフト記号表（勤務時間帯)'!$C$5:$K$36,9,FALSE))</f>
        <v/>
      </c>
      <c r="BA38" s="147" t="str">
        <f>IF(BA37="","",VLOOKUP(BA37,'【提出用】シフト記号表（勤務時間帯)'!$C$5:$K$36,9,FALSE))</f>
        <v/>
      </c>
      <c r="BB38" s="492">
        <f>IF($BB$4="計画",SUM(W38:AX38),IF($BB$4="運営指導用",SUM(W38:BA38),""))</f>
        <v>0</v>
      </c>
      <c r="BC38" s="493"/>
      <c r="BD38" s="494">
        <f>IF($BB$4="計画",BB38/4,IF($BB$4="運営指導用",【提出用】通所介護!BB38/(【提出用】通所介護!$BC$8/7),""))</f>
        <v>0</v>
      </c>
      <c r="BE38" s="495"/>
      <c r="BF38" s="282"/>
      <c r="BG38" s="308"/>
      <c r="BH38" s="289"/>
    </row>
    <row r="39" spans="2:60" ht="20.25" customHeight="1" x14ac:dyDescent="0.4">
      <c r="B39" s="292"/>
      <c r="C39" s="326"/>
      <c r="D39" s="327"/>
      <c r="E39" s="328"/>
      <c r="F39" s="184">
        <f>C38</f>
        <v>0</v>
      </c>
      <c r="G39" s="343"/>
      <c r="H39" s="303"/>
      <c r="I39" s="301"/>
      <c r="J39" s="301"/>
      <c r="K39" s="302"/>
      <c r="L39" s="344"/>
      <c r="M39" s="314"/>
      <c r="N39" s="314"/>
      <c r="O39" s="315"/>
      <c r="P39" s="313"/>
      <c r="Q39" s="357"/>
      <c r="R39" s="344"/>
      <c r="S39" s="315"/>
      <c r="T39" s="329" t="s">
        <v>50</v>
      </c>
      <c r="U39" s="330"/>
      <c r="V39" s="331"/>
      <c r="W39" s="148" t="str">
        <f>IF(W37="","",VLOOKUP(W37,'【提出用】シフト記号表（勤務時間帯)'!$C$5:$U$36,19,FALSE))</f>
        <v/>
      </c>
      <c r="X39" s="149" t="str">
        <f>IF(X37="","",VLOOKUP(X37,'【提出用】シフト記号表（勤務時間帯)'!$C$5:$U$36,19,FALSE))</f>
        <v/>
      </c>
      <c r="Y39" s="149" t="str">
        <f>IF(Y37="","",VLOOKUP(Y37,'【提出用】シフト記号表（勤務時間帯)'!$C$5:$U$36,19,FALSE))</f>
        <v/>
      </c>
      <c r="Z39" s="149" t="str">
        <f>IF(Z37="","",VLOOKUP(Z37,'【提出用】シフト記号表（勤務時間帯)'!$C$5:$U$36,19,FALSE))</f>
        <v/>
      </c>
      <c r="AA39" s="149" t="str">
        <f>IF(AA37="","",VLOOKUP(AA37,'【提出用】シフト記号表（勤務時間帯)'!$C$5:$U$36,19,FALSE))</f>
        <v/>
      </c>
      <c r="AB39" s="149" t="str">
        <f>IF(AB37="","",VLOOKUP(AB37,'【提出用】シフト記号表（勤務時間帯)'!$C$5:$U$36,19,FALSE))</f>
        <v/>
      </c>
      <c r="AC39" s="150" t="str">
        <f>IF(AC37="","",VLOOKUP(AC37,'【提出用】シフト記号表（勤務時間帯)'!$C$5:$U$36,19,FALSE))</f>
        <v/>
      </c>
      <c r="AD39" s="148" t="str">
        <f>IF(AD37="","",VLOOKUP(AD37,'【提出用】シフト記号表（勤務時間帯)'!$C$5:$U$36,19,FALSE))</f>
        <v/>
      </c>
      <c r="AE39" s="149" t="str">
        <f>IF(AE37="","",VLOOKUP(AE37,'【提出用】シフト記号表（勤務時間帯)'!$C$5:$U$36,19,FALSE))</f>
        <v/>
      </c>
      <c r="AF39" s="149" t="str">
        <f>IF(AF37="","",VLOOKUP(AF37,'【提出用】シフト記号表（勤務時間帯)'!$C$5:$U$36,19,FALSE))</f>
        <v/>
      </c>
      <c r="AG39" s="149" t="str">
        <f>IF(AG37="","",VLOOKUP(AG37,'【提出用】シフト記号表（勤務時間帯)'!$C$5:$U$36,19,FALSE))</f>
        <v/>
      </c>
      <c r="AH39" s="149" t="str">
        <f>IF(AH37="","",VLOOKUP(AH37,'【提出用】シフト記号表（勤務時間帯)'!$C$5:$U$36,19,FALSE))</f>
        <v/>
      </c>
      <c r="AI39" s="149" t="str">
        <f>IF(AI37="","",VLOOKUP(AI37,'【提出用】シフト記号表（勤務時間帯)'!$C$5:$U$36,19,FALSE))</f>
        <v/>
      </c>
      <c r="AJ39" s="150" t="str">
        <f>IF(AJ37="","",VLOOKUP(AJ37,'【提出用】シフト記号表（勤務時間帯)'!$C$5:$U$36,19,FALSE))</f>
        <v/>
      </c>
      <c r="AK39" s="148" t="str">
        <f>IF(AK37="","",VLOOKUP(AK37,'【提出用】シフト記号表（勤務時間帯)'!$C$5:$U$36,19,FALSE))</f>
        <v/>
      </c>
      <c r="AL39" s="149" t="str">
        <f>IF(AL37="","",VLOOKUP(AL37,'【提出用】シフト記号表（勤務時間帯)'!$C$5:$U$36,19,FALSE))</f>
        <v/>
      </c>
      <c r="AM39" s="149" t="str">
        <f>IF(AM37="","",VLOOKUP(AM37,'【提出用】シフト記号表（勤務時間帯)'!$C$5:$U$36,19,FALSE))</f>
        <v/>
      </c>
      <c r="AN39" s="149" t="str">
        <f>IF(AN37="","",VLOOKUP(AN37,'【提出用】シフト記号表（勤務時間帯)'!$C$5:$U$36,19,FALSE))</f>
        <v/>
      </c>
      <c r="AO39" s="149" t="str">
        <f>IF(AO37="","",VLOOKUP(AO37,'【提出用】シフト記号表（勤務時間帯)'!$C$5:$U$36,19,FALSE))</f>
        <v/>
      </c>
      <c r="AP39" s="149" t="str">
        <f>IF(AP37="","",VLOOKUP(AP37,'【提出用】シフト記号表（勤務時間帯)'!$C$5:$U$36,19,FALSE))</f>
        <v/>
      </c>
      <c r="AQ39" s="150" t="str">
        <f>IF(AQ37="","",VLOOKUP(AQ37,'【提出用】シフト記号表（勤務時間帯)'!$C$5:$U$36,19,FALSE))</f>
        <v/>
      </c>
      <c r="AR39" s="148" t="str">
        <f>IF(AR37="","",VLOOKUP(AR37,'【提出用】シフト記号表（勤務時間帯)'!$C$5:$U$36,19,FALSE))</f>
        <v/>
      </c>
      <c r="AS39" s="149" t="str">
        <f>IF(AS37="","",VLOOKUP(AS37,'【提出用】シフト記号表（勤務時間帯)'!$C$5:$U$36,19,FALSE))</f>
        <v/>
      </c>
      <c r="AT39" s="149" t="str">
        <f>IF(AT37="","",VLOOKUP(AT37,'【提出用】シフト記号表（勤務時間帯)'!$C$5:$U$36,19,FALSE))</f>
        <v/>
      </c>
      <c r="AU39" s="149" t="str">
        <f>IF(AU37="","",VLOOKUP(AU37,'【提出用】シフト記号表（勤務時間帯)'!$C$5:$U$36,19,FALSE))</f>
        <v/>
      </c>
      <c r="AV39" s="149" t="str">
        <f>IF(AV37="","",VLOOKUP(AV37,'【提出用】シフト記号表（勤務時間帯)'!$C$5:$U$36,19,FALSE))</f>
        <v/>
      </c>
      <c r="AW39" s="149" t="str">
        <f>IF(AW37="","",VLOOKUP(AW37,'【提出用】シフト記号表（勤務時間帯)'!$C$5:$U$36,19,FALSE))</f>
        <v/>
      </c>
      <c r="AX39" s="150" t="str">
        <f>IF(AX37="","",VLOOKUP(AX37,'【提出用】シフト記号表（勤務時間帯)'!$C$5:$U$36,19,FALSE))</f>
        <v/>
      </c>
      <c r="AY39" s="148" t="str">
        <f>IF(AY37="","",VLOOKUP(AY37,'【提出用】シフト記号表（勤務時間帯)'!$C$5:$U$36,19,FALSE))</f>
        <v/>
      </c>
      <c r="AZ39" s="149" t="str">
        <f>IF(AZ37="","",VLOOKUP(AZ37,'【提出用】シフト記号表（勤務時間帯)'!$C$5:$U$36,19,FALSE))</f>
        <v/>
      </c>
      <c r="BA39" s="150" t="str">
        <f>IF(BA37="","",VLOOKUP(BA37,'【提出用】シフト記号表（勤務時間帯)'!$C$5:$U$36,19,FALSE))</f>
        <v/>
      </c>
      <c r="BB39" s="500">
        <f>IF($BB$4="計画",SUM(W39:AX39),IF($BB$4="運営指導用",SUM(W39:BA39),""))</f>
        <v>0</v>
      </c>
      <c r="BC39" s="501"/>
      <c r="BD39" s="502">
        <f>IF($BB$4="計画",BB39/4,IF($BB$4="運営指導用",【提出用】通所介護!BB39/(【提出用】通所介護!$BC$8/7),""))</f>
        <v>0</v>
      </c>
      <c r="BE39" s="503"/>
      <c r="BF39" s="313"/>
      <c r="BG39" s="314"/>
      <c r="BH39" s="315"/>
    </row>
    <row r="40" spans="2:60" ht="20.25" customHeight="1" x14ac:dyDescent="0.4">
      <c r="B40" s="292">
        <f>B37+1</f>
        <v>7</v>
      </c>
      <c r="C40" s="294"/>
      <c r="D40" s="295"/>
      <c r="E40" s="296"/>
      <c r="F40" s="185"/>
      <c r="G40" s="297"/>
      <c r="H40" s="300"/>
      <c r="I40" s="301"/>
      <c r="J40" s="301"/>
      <c r="K40" s="302"/>
      <c r="L40" s="286"/>
      <c r="M40" s="307"/>
      <c r="N40" s="307"/>
      <c r="O40" s="287"/>
      <c r="P40" s="487"/>
      <c r="Q40" s="281"/>
      <c r="R40" s="286"/>
      <c r="S40" s="287"/>
      <c r="T40" s="310" t="s">
        <v>49</v>
      </c>
      <c r="U40" s="311"/>
      <c r="V40" s="312"/>
      <c r="W40" s="186"/>
      <c r="X40" s="187"/>
      <c r="Y40" s="187"/>
      <c r="Z40" s="187"/>
      <c r="AA40" s="187"/>
      <c r="AB40" s="187"/>
      <c r="AC40" s="188"/>
      <c r="AD40" s="186"/>
      <c r="AE40" s="187"/>
      <c r="AF40" s="187"/>
      <c r="AG40" s="187"/>
      <c r="AH40" s="187"/>
      <c r="AI40" s="187"/>
      <c r="AJ40" s="188"/>
      <c r="AK40" s="186"/>
      <c r="AL40" s="187"/>
      <c r="AM40" s="187"/>
      <c r="AN40" s="187"/>
      <c r="AO40" s="187"/>
      <c r="AP40" s="187"/>
      <c r="AQ40" s="188"/>
      <c r="AR40" s="186"/>
      <c r="AS40" s="187"/>
      <c r="AT40" s="187"/>
      <c r="AU40" s="187"/>
      <c r="AV40" s="187"/>
      <c r="AW40" s="187"/>
      <c r="AX40" s="188"/>
      <c r="AY40" s="186"/>
      <c r="AZ40" s="187"/>
      <c r="BA40" s="188"/>
      <c r="BB40" s="504"/>
      <c r="BC40" s="505"/>
      <c r="BD40" s="506"/>
      <c r="BE40" s="507"/>
      <c r="BF40" s="280"/>
      <c r="BG40" s="307"/>
      <c r="BH40" s="287"/>
    </row>
    <row r="41" spans="2:60" ht="20.25" customHeight="1" x14ac:dyDescent="0.4">
      <c r="B41" s="292"/>
      <c r="C41" s="316"/>
      <c r="D41" s="317"/>
      <c r="E41" s="318"/>
      <c r="F41" s="184"/>
      <c r="G41" s="298"/>
      <c r="H41" s="303"/>
      <c r="I41" s="301"/>
      <c r="J41" s="301"/>
      <c r="K41" s="302"/>
      <c r="L41" s="288"/>
      <c r="M41" s="308"/>
      <c r="N41" s="308"/>
      <c r="O41" s="289"/>
      <c r="P41" s="282"/>
      <c r="Q41" s="283"/>
      <c r="R41" s="288"/>
      <c r="S41" s="289"/>
      <c r="T41" s="319" t="s">
        <v>15</v>
      </c>
      <c r="U41" s="320"/>
      <c r="V41" s="321"/>
      <c r="W41" s="145" t="str">
        <f>IF(W40="","",VLOOKUP(W40,'【提出用】シフト記号表（勤務時間帯)'!$C$5:$K$36,9,FALSE))</f>
        <v/>
      </c>
      <c r="X41" s="146" t="str">
        <f>IF(X40="","",VLOOKUP(X40,'【提出用】シフト記号表（勤務時間帯)'!$C$5:$K$36,9,FALSE))</f>
        <v/>
      </c>
      <c r="Y41" s="146" t="str">
        <f>IF(Y40="","",VLOOKUP(Y40,'【提出用】シフト記号表（勤務時間帯)'!$C$5:$K$36,9,FALSE))</f>
        <v/>
      </c>
      <c r="Z41" s="146" t="str">
        <f>IF(Z40="","",VLOOKUP(Z40,'【提出用】シフト記号表（勤務時間帯)'!$C$5:$K$36,9,FALSE))</f>
        <v/>
      </c>
      <c r="AA41" s="146" t="str">
        <f>IF(AA40="","",VLOOKUP(AA40,'【提出用】シフト記号表（勤務時間帯)'!$C$5:$K$36,9,FALSE))</f>
        <v/>
      </c>
      <c r="AB41" s="146" t="str">
        <f>IF(AB40="","",VLOOKUP(AB40,'【提出用】シフト記号表（勤務時間帯)'!$C$5:$K$36,9,FALSE))</f>
        <v/>
      </c>
      <c r="AC41" s="147" t="str">
        <f>IF(AC40="","",VLOOKUP(AC40,'【提出用】シフト記号表（勤務時間帯)'!$C$5:$K$36,9,FALSE))</f>
        <v/>
      </c>
      <c r="AD41" s="145" t="str">
        <f>IF(AD40="","",VLOOKUP(AD40,'【提出用】シフト記号表（勤務時間帯)'!$C$5:$K$36,9,FALSE))</f>
        <v/>
      </c>
      <c r="AE41" s="146" t="str">
        <f>IF(AE40="","",VLOOKUP(AE40,'【提出用】シフト記号表（勤務時間帯)'!$C$5:$K$36,9,FALSE))</f>
        <v/>
      </c>
      <c r="AF41" s="146" t="str">
        <f>IF(AF40="","",VLOOKUP(AF40,'【提出用】シフト記号表（勤務時間帯)'!$C$5:$K$36,9,FALSE))</f>
        <v/>
      </c>
      <c r="AG41" s="146" t="str">
        <f>IF(AG40="","",VLOOKUP(AG40,'【提出用】シフト記号表（勤務時間帯)'!$C$5:$K$36,9,FALSE))</f>
        <v/>
      </c>
      <c r="AH41" s="146" t="str">
        <f>IF(AH40="","",VLOOKUP(AH40,'【提出用】シフト記号表（勤務時間帯)'!$C$5:$K$36,9,FALSE))</f>
        <v/>
      </c>
      <c r="AI41" s="146" t="str">
        <f>IF(AI40="","",VLOOKUP(AI40,'【提出用】シフト記号表（勤務時間帯)'!$C$5:$K$36,9,FALSE))</f>
        <v/>
      </c>
      <c r="AJ41" s="147" t="str">
        <f>IF(AJ40="","",VLOOKUP(AJ40,'【提出用】シフト記号表（勤務時間帯)'!$C$5:$K$36,9,FALSE))</f>
        <v/>
      </c>
      <c r="AK41" s="145" t="str">
        <f>IF(AK40="","",VLOOKUP(AK40,'【提出用】シフト記号表（勤務時間帯)'!$C$5:$K$36,9,FALSE))</f>
        <v/>
      </c>
      <c r="AL41" s="146" t="str">
        <f>IF(AL40="","",VLOOKUP(AL40,'【提出用】シフト記号表（勤務時間帯)'!$C$5:$K$36,9,FALSE))</f>
        <v/>
      </c>
      <c r="AM41" s="146" t="str">
        <f>IF(AM40="","",VLOOKUP(AM40,'【提出用】シフト記号表（勤務時間帯)'!$C$5:$K$36,9,FALSE))</f>
        <v/>
      </c>
      <c r="AN41" s="146" t="str">
        <f>IF(AN40="","",VLOOKUP(AN40,'【提出用】シフト記号表（勤務時間帯)'!$C$5:$K$36,9,FALSE))</f>
        <v/>
      </c>
      <c r="AO41" s="146" t="str">
        <f>IF(AO40="","",VLOOKUP(AO40,'【提出用】シフト記号表（勤務時間帯)'!$C$5:$K$36,9,FALSE))</f>
        <v/>
      </c>
      <c r="AP41" s="146" t="str">
        <f>IF(AP40="","",VLOOKUP(AP40,'【提出用】シフト記号表（勤務時間帯)'!$C$5:$K$36,9,FALSE))</f>
        <v/>
      </c>
      <c r="AQ41" s="147" t="str">
        <f>IF(AQ40="","",VLOOKUP(AQ40,'【提出用】シフト記号表（勤務時間帯)'!$C$5:$K$36,9,FALSE))</f>
        <v/>
      </c>
      <c r="AR41" s="145" t="str">
        <f>IF(AR40="","",VLOOKUP(AR40,'【提出用】シフト記号表（勤務時間帯)'!$C$5:$K$36,9,FALSE))</f>
        <v/>
      </c>
      <c r="AS41" s="146" t="str">
        <f>IF(AS40="","",VLOOKUP(AS40,'【提出用】シフト記号表（勤務時間帯)'!$C$5:$K$36,9,FALSE))</f>
        <v/>
      </c>
      <c r="AT41" s="146" t="str">
        <f>IF(AT40="","",VLOOKUP(AT40,'【提出用】シフト記号表（勤務時間帯)'!$C$5:$K$36,9,FALSE))</f>
        <v/>
      </c>
      <c r="AU41" s="146" t="str">
        <f>IF(AU40="","",VLOOKUP(AU40,'【提出用】シフト記号表（勤務時間帯)'!$C$5:$K$36,9,FALSE))</f>
        <v/>
      </c>
      <c r="AV41" s="146" t="str">
        <f>IF(AV40="","",VLOOKUP(AV40,'【提出用】シフト記号表（勤務時間帯)'!$C$5:$K$36,9,FALSE))</f>
        <v/>
      </c>
      <c r="AW41" s="146" t="str">
        <f>IF(AW40="","",VLOOKUP(AW40,'【提出用】シフト記号表（勤務時間帯)'!$C$5:$K$36,9,FALSE))</f>
        <v/>
      </c>
      <c r="AX41" s="147" t="str">
        <f>IF(AX40="","",VLOOKUP(AX40,'【提出用】シフト記号表（勤務時間帯)'!$C$5:$K$36,9,FALSE))</f>
        <v/>
      </c>
      <c r="AY41" s="145" t="str">
        <f>IF(AY40="","",VLOOKUP(AY40,'【提出用】シフト記号表（勤務時間帯)'!$C$5:$K$36,9,FALSE))</f>
        <v/>
      </c>
      <c r="AZ41" s="146" t="str">
        <f>IF(AZ40="","",VLOOKUP(AZ40,'【提出用】シフト記号表（勤務時間帯)'!$C$5:$K$36,9,FALSE))</f>
        <v/>
      </c>
      <c r="BA41" s="147" t="str">
        <f>IF(BA40="","",VLOOKUP(BA40,'【提出用】シフト記号表（勤務時間帯)'!$C$5:$K$36,9,FALSE))</f>
        <v/>
      </c>
      <c r="BB41" s="492">
        <f>IF($BB$4="計画",SUM(W41:AX41),IF($BB$4="運営指導用",SUM(W41:BA41),""))</f>
        <v>0</v>
      </c>
      <c r="BC41" s="493"/>
      <c r="BD41" s="494">
        <f>IF($BB$4="計画",BB41/4,IF($BB$4="運営指導用",【提出用】通所介護!BB41/(【提出用】通所介護!$BC$8/7),""))</f>
        <v>0</v>
      </c>
      <c r="BE41" s="495"/>
      <c r="BF41" s="282"/>
      <c r="BG41" s="308"/>
      <c r="BH41" s="289"/>
    </row>
    <row r="42" spans="2:60" ht="20.25" customHeight="1" x14ac:dyDescent="0.4">
      <c r="B42" s="292"/>
      <c r="C42" s="326"/>
      <c r="D42" s="327"/>
      <c r="E42" s="328"/>
      <c r="F42" s="184">
        <f>C41</f>
        <v>0</v>
      </c>
      <c r="G42" s="343"/>
      <c r="H42" s="303"/>
      <c r="I42" s="301"/>
      <c r="J42" s="301"/>
      <c r="K42" s="302"/>
      <c r="L42" s="344"/>
      <c r="M42" s="314"/>
      <c r="N42" s="314"/>
      <c r="O42" s="315"/>
      <c r="P42" s="313"/>
      <c r="Q42" s="357"/>
      <c r="R42" s="344"/>
      <c r="S42" s="315"/>
      <c r="T42" s="329" t="s">
        <v>50</v>
      </c>
      <c r="U42" s="330"/>
      <c r="V42" s="331"/>
      <c r="W42" s="148" t="str">
        <f>IF(W40="","",VLOOKUP(W40,'【提出用】シフト記号表（勤務時間帯)'!$C$5:$U$36,19,FALSE))</f>
        <v/>
      </c>
      <c r="X42" s="149" t="str">
        <f>IF(X40="","",VLOOKUP(X40,'【提出用】シフト記号表（勤務時間帯)'!$C$5:$U$36,19,FALSE))</f>
        <v/>
      </c>
      <c r="Y42" s="149" t="str">
        <f>IF(Y40="","",VLOOKUP(Y40,'【提出用】シフト記号表（勤務時間帯)'!$C$5:$U$36,19,FALSE))</f>
        <v/>
      </c>
      <c r="Z42" s="149" t="str">
        <f>IF(Z40="","",VLOOKUP(Z40,'【提出用】シフト記号表（勤務時間帯)'!$C$5:$U$36,19,FALSE))</f>
        <v/>
      </c>
      <c r="AA42" s="149" t="str">
        <f>IF(AA40="","",VLOOKUP(AA40,'【提出用】シフト記号表（勤務時間帯)'!$C$5:$U$36,19,FALSE))</f>
        <v/>
      </c>
      <c r="AB42" s="149" t="str">
        <f>IF(AB40="","",VLOOKUP(AB40,'【提出用】シフト記号表（勤務時間帯)'!$C$5:$U$36,19,FALSE))</f>
        <v/>
      </c>
      <c r="AC42" s="150" t="str">
        <f>IF(AC40="","",VLOOKUP(AC40,'【提出用】シフト記号表（勤務時間帯)'!$C$5:$U$36,19,FALSE))</f>
        <v/>
      </c>
      <c r="AD42" s="148" t="str">
        <f>IF(AD40="","",VLOOKUP(AD40,'【提出用】シフト記号表（勤務時間帯)'!$C$5:$U$36,19,FALSE))</f>
        <v/>
      </c>
      <c r="AE42" s="149" t="str">
        <f>IF(AE40="","",VLOOKUP(AE40,'【提出用】シフト記号表（勤務時間帯)'!$C$5:$U$36,19,FALSE))</f>
        <v/>
      </c>
      <c r="AF42" s="149" t="str">
        <f>IF(AF40="","",VLOOKUP(AF40,'【提出用】シフト記号表（勤務時間帯)'!$C$5:$U$36,19,FALSE))</f>
        <v/>
      </c>
      <c r="AG42" s="149" t="str">
        <f>IF(AG40="","",VLOOKUP(AG40,'【提出用】シフト記号表（勤務時間帯)'!$C$5:$U$36,19,FALSE))</f>
        <v/>
      </c>
      <c r="AH42" s="149" t="str">
        <f>IF(AH40="","",VLOOKUP(AH40,'【提出用】シフト記号表（勤務時間帯)'!$C$5:$U$36,19,FALSE))</f>
        <v/>
      </c>
      <c r="AI42" s="149" t="str">
        <f>IF(AI40="","",VLOOKUP(AI40,'【提出用】シフト記号表（勤務時間帯)'!$C$5:$U$36,19,FALSE))</f>
        <v/>
      </c>
      <c r="AJ42" s="150" t="str">
        <f>IF(AJ40="","",VLOOKUP(AJ40,'【提出用】シフト記号表（勤務時間帯)'!$C$5:$U$36,19,FALSE))</f>
        <v/>
      </c>
      <c r="AK42" s="148" t="str">
        <f>IF(AK40="","",VLOOKUP(AK40,'【提出用】シフト記号表（勤務時間帯)'!$C$5:$U$36,19,FALSE))</f>
        <v/>
      </c>
      <c r="AL42" s="149" t="str">
        <f>IF(AL40="","",VLOOKUP(AL40,'【提出用】シフト記号表（勤務時間帯)'!$C$5:$U$36,19,FALSE))</f>
        <v/>
      </c>
      <c r="AM42" s="149" t="str">
        <f>IF(AM40="","",VLOOKUP(AM40,'【提出用】シフト記号表（勤務時間帯)'!$C$5:$U$36,19,FALSE))</f>
        <v/>
      </c>
      <c r="AN42" s="149" t="str">
        <f>IF(AN40="","",VLOOKUP(AN40,'【提出用】シフト記号表（勤務時間帯)'!$C$5:$U$36,19,FALSE))</f>
        <v/>
      </c>
      <c r="AO42" s="149" t="str">
        <f>IF(AO40="","",VLOOKUP(AO40,'【提出用】シフト記号表（勤務時間帯)'!$C$5:$U$36,19,FALSE))</f>
        <v/>
      </c>
      <c r="AP42" s="149" t="str">
        <f>IF(AP40="","",VLOOKUP(AP40,'【提出用】シフト記号表（勤務時間帯)'!$C$5:$U$36,19,FALSE))</f>
        <v/>
      </c>
      <c r="AQ42" s="150" t="str">
        <f>IF(AQ40="","",VLOOKUP(AQ40,'【提出用】シフト記号表（勤務時間帯)'!$C$5:$U$36,19,FALSE))</f>
        <v/>
      </c>
      <c r="AR42" s="148" t="str">
        <f>IF(AR40="","",VLOOKUP(AR40,'【提出用】シフト記号表（勤務時間帯)'!$C$5:$U$36,19,FALSE))</f>
        <v/>
      </c>
      <c r="AS42" s="149" t="str">
        <f>IF(AS40="","",VLOOKUP(AS40,'【提出用】シフト記号表（勤務時間帯)'!$C$5:$U$36,19,FALSE))</f>
        <v/>
      </c>
      <c r="AT42" s="149" t="str">
        <f>IF(AT40="","",VLOOKUP(AT40,'【提出用】シフト記号表（勤務時間帯)'!$C$5:$U$36,19,FALSE))</f>
        <v/>
      </c>
      <c r="AU42" s="149" t="str">
        <f>IF(AU40="","",VLOOKUP(AU40,'【提出用】シフト記号表（勤務時間帯)'!$C$5:$U$36,19,FALSE))</f>
        <v/>
      </c>
      <c r="AV42" s="149" t="str">
        <f>IF(AV40="","",VLOOKUP(AV40,'【提出用】シフト記号表（勤務時間帯)'!$C$5:$U$36,19,FALSE))</f>
        <v/>
      </c>
      <c r="AW42" s="149" t="str">
        <f>IF(AW40="","",VLOOKUP(AW40,'【提出用】シフト記号表（勤務時間帯)'!$C$5:$U$36,19,FALSE))</f>
        <v/>
      </c>
      <c r="AX42" s="150" t="str">
        <f>IF(AX40="","",VLOOKUP(AX40,'【提出用】シフト記号表（勤務時間帯)'!$C$5:$U$36,19,FALSE))</f>
        <v/>
      </c>
      <c r="AY42" s="148" t="str">
        <f>IF(AY40="","",VLOOKUP(AY40,'【提出用】シフト記号表（勤務時間帯)'!$C$5:$U$36,19,FALSE))</f>
        <v/>
      </c>
      <c r="AZ42" s="149" t="str">
        <f>IF(AZ40="","",VLOOKUP(AZ40,'【提出用】シフト記号表（勤務時間帯)'!$C$5:$U$36,19,FALSE))</f>
        <v/>
      </c>
      <c r="BA42" s="150" t="str">
        <f>IF(BA40="","",VLOOKUP(BA40,'【提出用】シフト記号表（勤務時間帯)'!$C$5:$U$36,19,FALSE))</f>
        <v/>
      </c>
      <c r="BB42" s="500">
        <f>IF($BB$4="計画",SUM(W42:AX42),IF($BB$4="運営指導用",SUM(W42:BA42),""))</f>
        <v>0</v>
      </c>
      <c r="BC42" s="501"/>
      <c r="BD42" s="502">
        <f>IF($BB$4="計画",BB42/4,IF($BB$4="運営指導用",【提出用】通所介護!BB42/(【提出用】通所介護!$BC$8/7),""))</f>
        <v>0</v>
      </c>
      <c r="BE42" s="503"/>
      <c r="BF42" s="313"/>
      <c r="BG42" s="314"/>
      <c r="BH42" s="315"/>
    </row>
    <row r="43" spans="2:60" ht="20.25" customHeight="1" x14ac:dyDescent="0.4">
      <c r="B43" s="292">
        <f>B40+1</f>
        <v>8</v>
      </c>
      <c r="C43" s="294"/>
      <c r="D43" s="295"/>
      <c r="E43" s="296"/>
      <c r="F43" s="185"/>
      <c r="G43" s="297"/>
      <c r="H43" s="300"/>
      <c r="I43" s="301"/>
      <c r="J43" s="301"/>
      <c r="K43" s="302"/>
      <c r="L43" s="286"/>
      <c r="M43" s="307"/>
      <c r="N43" s="307"/>
      <c r="O43" s="287"/>
      <c r="P43" s="487"/>
      <c r="Q43" s="281"/>
      <c r="R43" s="286"/>
      <c r="S43" s="287"/>
      <c r="T43" s="310" t="s">
        <v>49</v>
      </c>
      <c r="U43" s="311"/>
      <c r="V43" s="312"/>
      <c r="W43" s="186"/>
      <c r="X43" s="187"/>
      <c r="Y43" s="187"/>
      <c r="Z43" s="187"/>
      <c r="AA43" s="187"/>
      <c r="AB43" s="187"/>
      <c r="AC43" s="188"/>
      <c r="AD43" s="186"/>
      <c r="AE43" s="187"/>
      <c r="AF43" s="187"/>
      <c r="AG43" s="187"/>
      <c r="AH43" s="187"/>
      <c r="AI43" s="187"/>
      <c r="AJ43" s="188"/>
      <c r="AK43" s="186"/>
      <c r="AL43" s="187"/>
      <c r="AM43" s="187"/>
      <c r="AN43" s="187"/>
      <c r="AO43" s="187"/>
      <c r="AP43" s="187"/>
      <c r="AQ43" s="188"/>
      <c r="AR43" s="186"/>
      <c r="AS43" s="187"/>
      <c r="AT43" s="187"/>
      <c r="AU43" s="187"/>
      <c r="AV43" s="187"/>
      <c r="AW43" s="187"/>
      <c r="AX43" s="188"/>
      <c r="AY43" s="186"/>
      <c r="AZ43" s="187"/>
      <c r="BA43" s="188"/>
      <c r="BB43" s="504"/>
      <c r="BC43" s="505"/>
      <c r="BD43" s="506"/>
      <c r="BE43" s="507"/>
      <c r="BF43" s="280"/>
      <c r="BG43" s="307"/>
      <c r="BH43" s="287"/>
    </row>
    <row r="44" spans="2:60" ht="20.25" customHeight="1" x14ac:dyDescent="0.4">
      <c r="B44" s="292"/>
      <c r="C44" s="316"/>
      <c r="D44" s="317"/>
      <c r="E44" s="318"/>
      <c r="F44" s="184"/>
      <c r="G44" s="298"/>
      <c r="H44" s="303"/>
      <c r="I44" s="301"/>
      <c r="J44" s="301"/>
      <c r="K44" s="302"/>
      <c r="L44" s="288"/>
      <c r="M44" s="308"/>
      <c r="N44" s="308"/>
      <c r="O44" s="289"/>
      <c r="P44" s="282"/>
      <c r="Q44" s="283"/>
      <c r="R44" s="288"/>
      <c r="S44" s="289"/>
      <c r="T44" s="319" t="s">
        <v>15</v>
      </c>
      <c r="U44" s="320"/>
      <c r="V44" s="321"/>
      <c r="W44" s="145" t="str">
        <f>IF(W43="","",VLOOKUP(W43,'【提出用】シフト記号表（勤務時間帯)'!$C$5:$K$36,9,FALSE))</f>
        <v/>
      </c>
      <c r="X44" s="146" t="str">
        <f>IF(X43="","",VLOOKUP(X43,'【提出用】シフト記号表（勤務時間帯)'!$C$5:$K$36,9,FALSE))</f>
        <v/>
      </c>
      <c r="Y44" s="146" t="str">
        <f>IF(Y43="","",VLOOKUP(Y43,'【提出用】シフト記号表（勤務時間帯)'!$C$5:$K$36,9,FALSE))</f>
        <v/>
      </c>
      <c r="Z44" s="146" t="str">
        <f>IF(Z43="","",VLOOKUP(Z43,'【提出用】シフト記号表（勤務時間帯)'!$C$5:$K$36,9,FALSE))</f>
        <v/>
      </c>
      <c r="AA44" s="146" t="str">
        <f>IF(AA43="","",VLOOKUP(AA43,'【提出用】シフト記号表（勤務時間帯)'!$C$5:$K$36,9,FALSE))</f>
        <v/>
      </c>
      <c r="AB44" s="146" t="str">
        <f>IF(AB43="","",VLOOKUP(AB43,'【提出用】シフト記号表（勤務時間帯)'!$C$5:$K$36,9,FALSE))</f>
        <v/>
      </c>
      <c r="AC44" s="147" t="str">
        <f>IF(AC43="","",VLOOKUP(AC43,'【提出用】シフト記号表（勤務時間帯)'!$C$5:$K$36,9,FALSE))</f>
        <v/>
      </c>
      <c r="AD44" s="145" t="str">
        <f>IF(AD43="","",VLOOKUP(AD43,'【提出用】シフト記号表（勤務時間帯)'!$C$5:$K$36,9,FALSE))</f>
        <v/>
      </c>
      <c r="AE44" s="146" t="str">
        <f>IF(AE43="","",VLOOKUP(AE43,'【提出用】シフト記号表（勤務時間帯)'!$C$5:$K$36,9,FALSE))</f>
        <v/>
      </c>
      <c r="AF44" s="146" t="str">
        <f>IF(AF43="","",VLOOKUP(AF43,'【提出用】シフト記号表（勤務時間帯)'!$C$5:$K$36,9,FALSE))</f>
        <v/>
      </c>
      <c r="AG44" s="146" t="str">
        <f>IF(AG43="","",VLOOKUP(AG43,'【提出用】シフト記号表（勤務時間帯)'!$C$5:$K$36,9,FALSE))</f>
        <v/>
      </c>
      <c r="AH44" s="146" t="str">
        <f>IF(AH43="","",VLOOKUP(AH43,'【提出用】シフト記号表（勤務時間帯)'!$C$5:$K$36,9,FALSE))</f>
        <v/>
      </c>
      <c r="AI44" s="146" t="str">
        <f>IF(AI43="","",VLOOKUP(AI43,'【提出用】シフト記号表（勤務時間帯)'!$C$5:$K$36,9,FALSE))</f>
        <v/>
      </c>
      <c r="AJ44" s="147" t="str">
        <f>IF(AJ43="","",VLOOKUP(AJ43,'【提出用】シフト記号表（勤務時間帯)'!$C$5:$K$36,9,FALSE))</f>
        <v/>
      </c>
      <c r="AK44" s="145" t="str">
        <f>IF(AK43="","",VLOOKUP(AK43,'【提出用】シフト記号表（勤務時間帯)'!$C$5:$K$36,9,FALSE))</f>
        <v/>
      </c>
      <c r="AL44" s="146" t="str">
        <f>IF(AL43="","",VLOOKUP(AL43,'【提出用】シフト記号表（勤務時間帯)'!$C$5:$K$36,9,FALSE))</f>
        <v/>
      </c>
      <c r="AM44" s="146" t="str">
        <f>IF(AM43="","",VLOOKUP(AM43,'【提出用】シフト記号表（勤務時間帯)'!$C$5:$K$36,9,FALSE))</f>
        <v/>
      </c>
      <c r="AN44" s="146" t="str">
        <f>IF(AN43="","",VLOOKUP(AN43,'【提出用】シフト記号表（勤務時間帯)'!$C$5:$K$36,9,FALSE))</f>
        <v/>
      </c>
      <c r="AO44" s="146" t="str">
        <f>IF(AO43="","",VLOOKUP(AO43,'【提出用】シフト記号表（勤務時間帯)'!$C$5:$K$36,9,FALSE))</f>
        <v/>
      </c>
      <c r="AP44" s="146" t="str">
        <f>IF(AP43="","",VLOOKUP(AP43,'【提出用】シフト記号表（勤務時間帯)'!$C$5:$K$36,9,FALSE))</f>
        <v/>
      </c>
      <c r="AQ44" s="147" t="str">
        <f>IF(AQ43="","",VLOOKUP(AQ43,'【提出用】シフト記号表（勤務時間帯)'!$C$5:$K$36,9,FALSE))</f>
        <v/>
      </c>
      <c r="AR44" s="145" t="str">
        <f>IF(AR43="","",VLOOKUP(AR43,'【提出用】シフト記号表（勤務時間帯)'!$C$5:$K$36,9,FALSE))</f>
        <v/>
      </c>
      <c r="AS44" s="146" t="str">
        <f>IF(AS43="","",VLOOKUP(AS43,'【提出用】シフト記号表（勤務時間帯)'!$C$5:$K$36,9,FALSE))</f>
        <v/>
      </c>
      <c r="AT44" s="146" t="str">
        <f>IF(AT43="","",VLOOKUP(AT43,'【提出用】シフト記号表（勤務時間帯)'!$C$5:$K$36,9,FALSE))</f>
        <v/>
      </c>
      <c r="AU44" s="146" t="str">
        <f>IF(AU43="","",VLOOKUP(AU43,'【提出用】シフト記号表（勤務時間帯)'!$C$5:$K$36,9,FALSE))</f>
        <v/>
      </c>
      <c r="AV44" s="146" t="str">
        <f>IF(AV43="","",VLOOKUP(AV43,'【提出用】シフト記号表（勤務時間帯)'!$C$5:$K$36,9,FALSE))</f>
        <v/>
      </c>
      <c r="AW44" s="146" t="str">
        <f>IF(AW43="","",VLOOKUP(AW43,'【提出用】シフト記号表（勤務時間帯)'!$C$5:$K$36,9,FALSE))</f>
        <v/>
      </c>
      <c r="AX44" s="147" t="str">
        <f>IF(AX43="","",VLOOKUP(AX43,'【提出用】シフト記号表（勤務時間帯)'!$C$5:$K$36,9,FALSE))</f>
        <v/>
      </c>
      <c r="AY44" s="145" t="str">
        <f>IF(AY43="","",VLOOKUP(AY43,'【提出用】シフト記号表（勤務時間帯)'!$C$5:$K$36,9,FALSE))</f>
        <v/>
      </c>
      <c r="AZ44" s="146" t="str">
        <f>IF(AZ43="","",VLOOKUP(AZ43,'【提出用】シフト記号表（勤務時間帯)'!$C$5:$K$36,9,FALSE))</f>
        <v/>
      </c>
      <c r="BA44" s="147" t="str">
        <f>IF(BA43="","",VLOOKUP(BA43,'【提出用】シフト記号表（勤務時間帯)'!$C$5:$K$36,9,FALSE))</f>
        <v/>
      </c>
      <c r="BB44" s="492">
        <f>IF($BB$4="計画",SUM(W44:AX44),IF($BB$4="運営指導用",SUM(W44:BA44),""))</f>
        <v>0</v>
      </c>
      <c r="BC44" s="493"/>
      <c r="BD44" s="494">
        <f>IF($BB$4="計画",BB44/4,IF($BB$4="運営指導用",【提出用】通所介護!BB44/(【提出用】通所介護!$BC$8/7),""))</f>
        <v>0</v>
      </c>
      <c r="BE44" s="495"/>
      <c r="BF44" s="282"/>
      <c r="BG44" s="308"/>
      <c r="BH44" s="289"/>
    </row>
    <row r="45" spans="2:60" ht="20.25" customHeight="1" x14ac:dyDescent="0.4">
      <c r="B45" s="292"/>
      <c r="C45" s="326"/>
      <c r="D45" s="327"/>
      <c r="E45" s="328"/>
      <c r="F45" s="184">
        <f>C44</f>
        <v>0</v>
      </c>
      <c r="G45" s="343"/>
      <c r="H45" s="303"/>
      <c r="I45" s="301"/>
      <c r="J45" s="301"/>
      <c r="K45" s="302"/>
      <c r="L45" s="344"/>
      <c r="M45" s="314"/>
      <c r="N45" s="314"/>
      <c r="O45" s="315"/>
      <c r="P45" s="313"/>
      <c r="Q45" s="357"/>
      <c r="R45" s="344"/>
      <c r="S45" s="315"/>
      <c r="T45" s="329" t="s">
        <v>50</v>
      </c>
      <c r="U45" s="330"/>
      <c r="V45" s="331"/>
      <c r="W45" s="148" t="str">
        <f>IF(W43="","",VLOOKUP(W43,'【提出用】シフト記号表（勤務時間帯)'!$C$5:$U$36,19,FALSE))</f>
        <v/>
      </c>
      <c r="X45" s="149" t="str">
        <f>IF(X43="","",VLOOKUP(X43,'【提出用】シフト記号表（勤務時間帯)'!$C$5:$U$36,19,FALSE))</f>
        <v/>
      </c>
      <c r="Y45" s="149" t="str">
        <f>IF(Y43="","",VLOOKUP(Y43,'【提出用】シフト記号表（勤務時間帯)'!$C$5:$U$36,19,FALSE))</f>
        <v/>
      </c>
      <c r="Z45" s="149" t="str">
        <f>IF(Z43="","",VLOOKUP(Z43,'【提出用】シフト記号表（勤務時間帯)'!$C$5:$U$36,19,FALSE))</f>
        <v/>
      </c>
      <c r="AA45" s="149" t="str">
        <f>IF(AA43="","",VLOOKUP(AA43,'【提出用】シフト記号表（勤務時間帯)'!$C$5:$U$36,19,FALSE))</f>
        <v/>
      </c>
      <c r="AB45" s="149" t="str">
        <f>IF(AB43="","",VLOOKUP(AB43,'【提出用】シフト記号表（勤務時間帯)'!$C$5:$U$36,19,FALSE))</f>
        <v/>
      </c>
      <c r="AC45" s="150" t="str">
        <f>IF(AC43="","",VLOOKUP(AC43,'【提出用】シフト記号表（勤務時間帯)'!$C$5:$U$36,19,FALSE))</f>
        <v/>
      </c>
      <c r="AD45" s="148" t="str">
        <f>IF(AD43="","",VLOOKUP(AD43,'【提出用】シフト記号表（勤務時間帯)'!$C$5:$U$36,19,FALSE))</f>
        <v/>
      </c>
      <c r="AE45" s="149" t="str">
        <f>IF(AE43="","",VLOOKUP(AE43,'【提出用】シフト記号表（勤務時間帯)'!$C$5:$U$36,19,FALSE))</f>
        <v/>
      </c>
      <c r="AF45" s="149" t="str">
        <f>IF(AF43="","",VLOOKUP(AF43,'【提出用】シフト記号表（勤務時間帯)'!$C$5:$U$36,19,FALSE))</f>
        <v/>
      </c>
      <c r="AG45" s="149" t="str">
        <f>IF(AG43="","",VLOOKUP(AG43,'【提出用】シフト記号表（勤務時間帯)'!$C$5:$U$36,19,FALSE))</f>
        <v/>
      </c>
      <c r="AH45" s="149" t="str">
        <f>IF(AH43="","",VLOOKUP(AH43,'【提出用】シフト記号表（勤務時間帯)'!$C$5:$U$36,19,FALSE))</f>
        <v/>
      </c>
      <c r="AI45" s="149" t="str">
        <f>IF(AI43="","",VLOOKUP(AI43,'【提出用】シフト記号表（勤務時間帯)'!$C$5:$U$36,19,FALSE))</f>
        <v/>
      </c>
      <c r="AJ45" s="150" t="str">
        <f>IF(AJ43="","",VLOOKUP(AJ43,'【提出用】シフト記号表（勤務時間帯)'!$C$5:$U$36,19,FALSE))</f>
        <v/>
      </c>
      <c r="AK45" s="148" t="str">
        <f>IF(AK43="","",VLOOKUP(AK43,'【提出用】シフト記号表（勤務時間帯)'!$C$5:$U$36,19,FALSE))</f>
        <v/>
      </c>
      <c r="AL45" s="149" t="str">
        <f>IF(AL43="","",VLOOKUP(AL43,'【提出用】シフト記号表（勤務時間帯)'!$C$5:$U$36,19,FALSE))</f>
        <v/>
      </c>
      <c r="AM45" s="149" t="str">
        <f>IF(AM43="","",VLOOKUP(AM43,'【提出用】シフト記号表（勤務時間帯)'!$C$5:$U$36,19,FALSE))</f>
        <v/>
      </c>
      <c r="AN45" s="149" t="str">
        <f>IF(AN43="","",VLOOKUP(AN43,'【提出用】シフト記号表（勤務時間帯)'!$C$5:$U$36,19,FALSE))</f>
        <v/>
      </c>
      <c r="AO45" s="149" t="str">
        <f>IF(AO43="","",VLOOKUP(AO43,'【提出用】シフト記号表（勤務時間帯)'!$C$5:$U$36,19,FALSE))</f>
        <v/>
      </c>
      <c r="AP45" s="149" t="str">
        <f>IF(AP43="","",VLOOKUP(AP43,'【提出用】シフト記号表（勤務時間帯)'!$C$5:$U$36,19,FALSE))</f>
        <v/>
      </c>
      <c r="AQ45" s="150" t="str">
        <f>IF(AQ43="","",VLOOKUP(AQ43,'【提出用】シフト記号表（勤務時間帯)'!$C$5:$U$36,19,FALSE))</f>
        <v/>
      </c>
      <c r="AR45" s="148" t="str">
        <f>IF(AR43="","",VLOOKUP(AR43,'【提出用】シフト記号表（勤務時間帯)'!$C$5:$U$36,19,FALSE))</f>
        <v/>
      </c>
      <c r="AS45" s="149" t="str">
        <f>IF(AS43="","",VLOOKUP(AS43,'【提出用】シフト記号表（勤務時間帯)'!$C$5:$U$36,19,FALSE))</f>
        <v/>
      </c>
      <c r="AT45" s="149" t="str">
        <f>IF(AT43="","",VLOOKUP(AT43,'【提出用】シフト記号表（勤務時間帯)'!$C$5:$U$36,19,FALSE))</f>
        <v/>
      </c>
      <c r="AU45" s="149" t="str">
        <f>IF(AU43="","",VLOOKUP(AU43,'【提出用】シフト記号表（勤務時間帯)'!$C$5:$U$36,19,FALSE))</f>
        <v/>
      </c>
      <c r="AV45" s="149" t="str">
        <f>IF(AV43="","",VLOOKUP(AV43,'【提出用】シフト記号表（勤務時間帯)'!$C$5:$U$36,19,FALSE))</f>
        <v/>
      </c>
      <c r="AW45" s="149" t="str">
        <f>IF(AW43="","",VLOOKUP(AW43,'【提出用】シフト記号表（勤務時間帯)'!$C$5:$U$36,19,FALSE))</f>
        <v/>
      </c>
      <c r="AX45" s="150" t="str">
        <f>IF(AX43="","",VLOOKUP(AX43,'【提出用】シフト記号表（勤務時間帯)'!$C$5:$U$36,19,FALSE))</f>
        <v/>
      </c>
      <c r="AY45" s="148" t="str">
        <f>IF(AY43="","",VLOOKUP(AY43,'【提出用】シフト記号表（勤務時間帯)'!$C$5:$U$36,19,FALSE))</f>
        <v/>
      </c>
      <c r="AZ45" s="149" t="str">
        <f>IF(AZ43="","",VLOOKUP(AZ43,'【提出用】シフト記号表（勤務時間帯)'!$C$5:$U$36,19,FALSE))</f>
        <v/>
      </c>
      <c r="BA45" s="150" t="str">
        <f>IF(BA43="","",VLOOKUP(BA43,'【提出用】シフト記号表（勤務時間帯)'!$C$5:$U$36,19,FALSE))</f>
        <v/>
      </c>
      <c r="BB45" s="500">
        <f>IF($BB$4="計画",SUM(W45:AX45),IF($BB$4="運営指導用",SUM(W45:BA45),""))</f>
        <v>0</v>
      </c>
      <c r="BC45" s="501"/>
      <c r="BD45" s="502">
        <f>IF($BB$4="計画",BB45/4,IF($BB$4="運営指導用",【提出用】通所介護!BB45/(【提出用】通所介護!$BC$8/7),""))</f>
        <v>0</v>
      </c>
      <c r="BE45" s="503"/>
      <c r="BF45" s="313"/>
      <c r="BG45" s="314"/>
      <c r="BH45" s="315"/>
    </row>
    <row r="46" spans="2:60" ht="20.25" customHeight="1" x14ac:dyDescent="0.4">
      <c r="B46" s="292">
        <f>B43+1</f>
        <v>9</v>
      </c>
      <c r="C46" s="294"/>
      <c r="D46" s="295"/>
      <c r="E46" s="296"/>
      <c r="F46" s="185"/>
      <c r="G46" s="297"/>
      <c r="H46" s="300"/>
      <c r="I46" s="301"/>
      <c r="J46" s="301"/>
      <c r="K46" s="302"/>
      <c r="L46" s="286"/>
      <c r="M46" s="307"/>
      <c r="N46" s="307"/>
      <c r="O46" s="287"/>
      <c r="P46" s="487"/>
      <c r="Q46" s="281"/>
      <c r="R46" s="286"/>
      <c r="S46" s="287"/>
      <c r="T46" s="310" t="s">
        <v>49</v>
      </c>
      <c r="U46" s="311"/>
      <c r="V46" s="312"/>
      <c r="W46" s="186"/>
      <c r="X46" s="187"/>
      <c r="Y46" s="187"/>
      <c r="Z46" s="187"/>
      <c r="AA46" s="187"/>
      <c r="AB46" s="187"/>
      <c r="AC46" s="188"/>
      <c r="AD46" s="186"/>
      <c r="AE46" s="187"/>
      <c r="AF46" s="187"/>
      <c r="AG46" s="187"/>
      <c r="AH46" s="187"/>
      <c r="AI46" s="187"/>
      <c r="AJ46" s="188"/>
      <c r="AK46" s="186"/>
      <c r="AL46" s="187"/>
      <c r="AM46" s="187"/>
      <c r="AN46" s="187"/>
      <c r="AO46" s="187"/>
      <c r="AP46" s="187"/>
      <c r="AQ46" s="188"/>
      <c r="AR46" s="186"/>
      <c r="AS46" s="187"/>
      <c r="AT46" s="187"/>
      <c r="AU46" s="187"/>
      <c r="AV46" s="187"/>
      <c r="AW46" s="187"/>
      <c r="AX46" s="188"/>
      <c r="AY46" s="186"/>
      <c r="AZ46" s="187"/>
      <c r="BA46" s="188"/>
      <c r="BB46" s="504"/>
      <c r="BC46" s="505"/>
      <c r="BD46" s="506"/>
      <c r="BE46" s="507"/>
      <c r="BF46" s="280"/>
      <c r="BG46" s="307"/>
      <c r="BH46" s="287"/>
    </row>
    <row r="47" spans="2:60" ht="20.25" customHeight="1" x14ac:dyDescent="0.4">
      <c r="B47" s="292"/>
      <c r="C47" s="316"/>
      <c r="D47" s="317"/>
      <c r="E47" s="318"/>
      <c r="F47" s="184"/>
      <c r="G47" s="298"/>
      <c r="H47" s="303"/>
      <c r="I47" s="301"/>
      <c r="J47" s="301"/>
      <c r="K47" s="302"/>
      <c r="L47" s="288"/>
      <c r="M47" s="308"/>
      <c r="N47" s="308"/>
      <c r="O47" s="289"/>
      <c r="P47" s="282"/>
      <c r="Q47" s="283"/>
      <c r="R47" s="288"/>
      <c r="S47" s="289"/>
      <c r="T47" s="319" t="s">
        <v>15</v>
      </c>
      <c r="U47" s="320"/>
      <c r="V47" s="321"/>
      <c r="W47" s="145" t="str">
        <f>IF(W46="","",VLOOKUP(W46,'【提出用】シフト記号表（勤務時間帯)'!$C$5:$K$36,9,FALSE))</f>
        <v/>
      </c>
      <c r="X47" s="146" t="str">
        <f>IF(X46="","",VLOOKUP(X46,'【提出用】シフト記号表（勤務時間帯)'!$C$5:$K$36,9,FALSE))</f>
        <v/>
      </c>
      <c r="Y47" s="146" t="str">
        <f>IF(Y46="","",VLOOKUP(Y46,'【提出用】シフト記号表（勤務時間帯)'!$C$5:$K$36,9,FALSE))</f>
        <v/>
      </c>
      <c r="Z47" s="146" t="str">
        <f>IF(Z46="","",VLOOKUP(Z46,'【提出用】シフト記号表（勤務時間帯)'!$C$5:$K$36,9,FALSE))</f>
        <v/>
      </c>
      <c r="AA47" s="146" t="str">
        <f>IF(AA46="","",VLOOKUP(AA46,'【提出用】シフト記号表（勤務時間帯)'!$C$5:$K$36,9,FALSE))</f>
        <v/>
      </c>
      <c r="AB47" s="146" t="str">
        <f>IF(AB46="","",VLOOKUP(AB46,'【提出用】シフト記号表（勤務時間帯)'!$C$5:$K$36,9,FALSE))</f>
        <v/>
      </c>
      <c r="AC47" s="147" t="str">
        <f>IF(AC46="","",VLOOKUP(AC46,'【提出用】シフト記号表（勤務時間帯)'!$C$5:$K$36,9,FALSE))</f>
        <v/>
      </c>
      <c r="AD47" s="145" t="str">
        <f>IF(AD46="","",VLOOKUP(AD46,'【提出用】シフト記号表（勤務時間帯)'!$C$5:$K$36,9,FALSE))</f>
        <v/>
      </c>
      <c r="AE47" s="146" t="str">
        <f>IF(AE46="","",VLOOKUP(AE46,'【提出用】シフト記号表（勤務時間帯)'!$C$5:$K$36,9,FALSE))</f>
        <v/>
      </c>
      <c r="AF47" s="146" t="str">
        <f>IF(AF46="","",VLOOKUP(AF46,'【提出用】シフト記号表（勤務時間帯)'!$C$5:$K$36,9,FALSE))</f>
        <v/>
      </c>
      <c r="AG47" s="146" t="str">
        <f>IF(AG46="","",VLOOKUP(AG46,'【提出用】シフト記号表（勤務時間帯)'!$C$5:$K$36,9,FALSE))</f>
        <v/>
      </c>
      <c r="AH47" s="146" t="str">
        <f>IF(AH46="","",VLOOKUP(AH46,'【提出用】シフト記号表（勤務時間帯)'!$C$5:$K$36,9,FALSE))</f>
        <v/>
      </c>
      <c r="AI47" s="146" t="str">
        <f>IF(AI46="","",VLOOKUP(AI46,'【提出用】シフト記号表（勤務時間帯)'!$C$5:$K$36,9,FALSE))</f>
        <v/>
      </c>
      <c r="AJ47" s="147" t="str">
        <f>IF(AJ46="","",VLOOKUP(AJ46,'【提出用】シフト記号表（勤務時間帯)'!$C$5:$K$36,9,FALSE))</f>
        <v/>
      </c>
      <c r="AK47" s="145" t="str">
        <f>IF(AK46="","",VLOOKUP(AK46,'【提出用】シフト記号表（勤務時間帯)'!$C$5:$K$36,9,FALSE))</f>
        <v/>
      </c>
      <c r="AL47" s="146" t="str">
        <f>IF(AL46="","",VLOOKUP(AL46,'【提出用】シフト記号表（勤務時間帯)'!$C$5:$K$36,9,FALSE))</f>
        <v/>
      </c>
      <c r="AM47" s="146" t="str">
        <f>IF(AM46="","",VLOOKUP(AM46,'【提出用】シフト記号表（勤務時間帯)'!$C$5:$K$36,9,FALSE))</f>
        <v/>
      </c>
      <c r="AN47" s="146" t="str">
        <f>IF(AN46="","",VLOOKUP(AN46,'【提出用】シフト記号表（勤務時間帯)'!$C$5:$K$36,9,FALSE))</f>
        <v/>
      </c>
      <c r="AO47" s="146" t="str">
        <f>IF(AO46="","",VLOOKUP(AO46,'【提出用】シフト記号表（勤務時間帯)'!$C$5:$K$36,9,FALSE))</f>
        <v/>
      </c>
      <c r="AP47" s="146" t="str">
        <f>IF(AP46="","",VLOOKUP(AP46,'【提出用】シフト記号表（勤務時間帯)'!$C$5:$K$36,9,FALSE))</f>
        <v/>
      </c>
      <c r="AQ47" s="147" t="str">
        <f>IF(AQ46="","",VLOOKUP(AQ46,'【提出用】シフト記号表（勤務時間帯)'!$C$5:$K$36,9,FALSE))</f>
        <v/>
      </c>
      <c r="AR47" s="145" t="str">
        <f>IF(AR46="","",VLOOKUP(AR46,'【提出用】シフト記号表（勤務時間帯)'!$C$5:$K$36,9,FALSE))</f>
        <v/>
      </c>
      <c r="AS47" s="146" t="str">
        <f>IF(AS46="","",VLOOKUP(AS46,'【提出用】シフト記号表（勤務時間帯)'!$C$5:$K$36,9,FALSE))</f>
        <v/>
      </c>
      <c r="AT47" s="146" t="str">
        <f>IF(AT46="","",VLOOKUP(AT46,'【提出用】シフト記号表（勤務時間帯)'!$C$5:$K$36,9,FALSE))</f>
        <v/>
      </c>
      <c r="AU47" s="146" t="str">
        <f>IF(AU46="","",VLOOKUP(AU46,'【提出用】シフト記号表（勤務時間帯)'!$C$5:$K$36,9,FALSE))</f>
        <v/>
      </c>
      <c r="AV47" s="146" t="str">
        <f>IF(AV46="","",VLOOKUP(AV46,'【提出用】シフト記号表（勤務時間帯)'!$C$5:$K$36,9,FALSE))</f>
        <v/>
      </c>
      <c r="AW47" s="146" t="str">
        <f>IF(AW46="","",VLOOKUP(AW46,'【提出用】シフト記号表（勤務時間帯)'!$C$5:$K$36,9,FALSE))</f>
        <v/>
      </c>
      <c r="AX47" s="147" t="str">
        <f>IF(AX46="","",VLOOKUP(AX46,'【提出用】シフト記号表（勤務時間帯)'!$C$5:$K$36,9,FALSE))</f>
        <v/>
      </c>
      <c r="AY47" s="145" t="str">
        <f>IF(AY46="","",VLOOKUP(AY46,'【提出用】シフト記号表（勤務時間帯)'!$C$5:$K$36,9,FALSE))</f>
        <v/>
      </c>
      <c r="AZ47" s="146" t="str">
        <f>IF(AZ46="","",VLOOKUP(AZ46,'【提出用】シフト記号表（勤務時間帯)'!$C$5:$K$36,9,FALSE))</f>
        <v/>
      </c>
      <c r="BA47" s="147" t="str">
        <f>IF(BA46="","",VLOOKUP(BA46,'【提出用】シフト記号表（勤務時間帯)'!$C$5:$K$36,9,FALSE))</f>
        <v/>
      </c>
      <c r="BB47" s="492">
        <f>IF($BB$4="計画",SUM(W47:AX47),IF($BB$4="運営指導用",SUM(W47:BA47),""))</f>
        <v>0</v>
      </c>
      <c r="BC47" s="493"/>
      <c r="BD47" s="494">
        <f>IF($BB$4="計画",BB47/4,IF($BB$4="運営指導用",【提出用】通所介護!BB47/(【提出用】通所介護!$BC$8/7),""))</f>
        <v>0</v>
      </c>
      <c r="BE47" s="495"/>
      <c r="BF47" s="282"/>
      <c r="BG47" s="308"/>
      <c r="BH47" s="289"/>
    </row>
    <row r="48" spans="2:60" ht="20.25" customHeight="1" x14ac:dyDescent="0.4">
      <c r="B48" s="292"/>
      <c r="C48" s="326"/>
      <c r="D48" s="327"/>
      <c r="E48" s="328"/>
      <c r="F48" s="184">
        <f>C47</f>
        <v>0</v>
      </c>
      <c r="G48" s="343"/>
      <c r="H48" s="303"/>
      <c r="I48" s="301"/>
      <c r="J48" s="301"/>
      <c r="K48" s="302"/>
      <c r="L48" s="344"/>
      <c r="M48" s="314"/>
      <c r="N48" s="314"/>
      <c r="O48" s="315"/>
      <c r="P48" s="313"/>
      <c r="Q48" s="357"/>
      <c r="R48" s="344"/>
      <c r="S48" s="315"/>
      <c r="T48" s="329" t="s">
        <v>50</v>
      </c>
      <c r="U48" s="330"/>
      <c r="V48" s="331"/>
      <c r="W48" s="148" t="str">
        <f>IF(W46="","",VLOOKUP(W46,'【提出用】シフト記号表（勤務時間帯)'!$C$5:$U$36,19,FALSE))</f>
        <v/>
      </c>
      <c r="X48" s="149" t="str">
        <f>IF(X46="","",VLOOKUP(X46,'【提出用】シフト記号表（勤務時間帯)'!$C$5:$U$36,19,FALSE))</f>
        <v/>
      </c>
      <c r="Y48" s="149" t="str">
        <f>IF(Y46="","",VLOOKUP(Y46,'【提出用】シフト記号表（勤務時間帯)'!$C$5:$U$36,19,FALSE))</f>
        <v/>
      </c>
      <c r="Z48" s="149" t="str">
        <f>IF(Z46="","",VLOOKUP(Z46,'【提出用】シフト記号表（勤務時間帯)'!$C$5:$U$36,19,FALSE))</f>
        <v/>
      </c>
      <c r="AA48" s="149" t="str">
        <f>IF(AA46="","",VLOOKUP(AA46,'【提出用】シフト記号表（勤務時間帯)'!$C$5:$U$36,19,FALSE))</f>
        <v/>
      </c>
      <c r="AB48" s="149" t="str">
        <f>IF(AB46="","",VLOOKUP(AB46,'【提出用】シフト記号表（勤務時間帯)'!$C$5:$U$36,19,FALSE))</f>
        <v/>
      </c>
      <c r="AC48" s="150" t="str">
        <f>IF(AC46="","",VLOOKUP(AC46,'【提出用】シフト記号表（勤務時間帯)'!$C$5:$U$36,19,FALSE))</f>
        <v/>
      </c>
      <c r="AD48" s="148" t="str">
        <f>IF(AD46="","",VLOOKUP(AD46,'【提出用】シフト記号表（勤務時間帯)'!$C$5:$U$36,19,FALSE))</f>
        <v/>
      </c>
      <c r="AE48" s="149" t="str">
        <f>IF(AE46="","",VLOOKUP(AE46,'【提出用】シフト記号表（勤務時間帯)'!$C$5:$U$36,19,FALSE))</f>
        <v/>
      </c>
      <c r="AF48" s="149" t="str">
        <f>IF(AF46="","",VLOOKUP(AF46,'【提出用】シフト記号表（勤務時間帯)'!$C$5:$U$36,19,FALSE))</f>
        <v/>
      </c>
      <c r="AG48" s="149" t="str">
        <f>IF(AG46="","",VLOOKUP(AG46,'【提出用】シフト記号表（勤務時間帯)'!$C$5:$U$36,19,FALSE))</f>
        <v/>
      </c>
      <c r="AH48" s="149" t="str">
        <f>IF(AH46="","",VLOOKUP(AH46,'【提出用】シフト記号表（勤務時間帯)'!$C$5:$U$36,19,FALSE))</f>
        <v/>
      </c>
      <c r="AI48" s="149" t="str">
        <f>IF(AI46="","",VLOOKUP(AI46,'【提出用】シフト記号表（勤務時間帯)'!$C$5:$U$36,19,FALSE))</f>
        <v/>
      </c>
      <c r="AJ48" s="150" t="str">
        <f>IF(AJ46="","",VLOOKUP(AJ46,'【提出用】シフト記号表（勤務時間帯)'!$C$5:$U$36,19,FALSE))</f>
        <v/>
      </c>
      <c r="AK48" s="148" t="str">
        <f>IF(AK46="","",VLOOKUP(AK46,'【提出用】シフト記号表（勤務時間帯)'!$C$5:$U$36,19,FALSE))</f>
        <v/>
      </c>
      <c r="AL48" s="149" t="str">
        <f>IF(AL46="","",VLOOKUP(AL46,'【提出用】シフト記号表（勤務時間帯)'!$C$5:$U$36,19,FALSE))</f>
        <v/>
      </c>
      <c r="AM48" s="149" t="str">
        <f>IF(AM46="","",VLOOKUP(AM46,'【提出用】シフト記号表（勤務時間帯)'!$C$5:$U$36,19,FALSE))</f>
        <v/>
      </c>
      <c r="AN48" s="149" t="str">
        <f>IF(AN46="","",VLOOKUP(AN46,'【提出用】シフト記号表（勤務時間帯)'!$C$5:$U$36,19,FALSE))</f>
        <v/>
      </c>
      <c r="AO48" s="149" t="str">
        <f>IF(AO46="","",VLOOKUP(AO46,'【提出用】シフト記号表（勤務時間帯)'!$C$5:$U$36,19,FALSE))</f>
        <v/>
      </c>
      <c r="AP48" s="149" t="str">
        <f>IF(AP46="","",VLOOKUP(AP46,'【提出用】シフト記号表（勤務時間帯)'!$C$5:$U$36,19,FALSE))</f>
        <v/>
      </c>
      <c r="AQ48" s="150" t="str">
        <f>IF(AQ46="","",VLOOKUP(AQ46,'【提出用】シフト記号表（勤務時間帯)'!$C$5:$U$36,19,FALSE))</f>
        <v/>
      </c>
      <c r="AR48" s="148" t="str">
        <f>IF(AR46="","",VLOOKUP(AR46,'【提出用】シフト記号表（勤務時間帯)'!$C$5:$U$36,19,FALSE))</f>
        <v/>
      </c>
      <c r="AS48" s="149" t="str">
        <f>IF(AS46="","",VLOOKUP(AS46,'【提出用】シフト記号表（勤務時間帯)'!$C$5:$U$36,19,FALSE))</f>
        <v/>
      </c>
      <c r="AT48" s="149" t="str">
        <f>IF(AT46="","",VLOOKUP(AT46,'【提出用】シフト記号表（勤務時間帯)'!$C$5:$U$36,19,FALSE))</f>
        <v/>
      </c>
      <c r="AU48" s="149" t="str">
        <f>IF(AU46="","",VLOOKUP(AU46,'【提出用】シフト記号表（勤務時間帯)'!$C$5:$U$36,19,FALSE))</f>
        <v/>
      </c>
      <c r="AV48" s="149" t="str">
        <f>IF(AV46="","",VLOOKUP(AV46,'【提出用】シフト記号表（勤務時間帯)'!$C$5:$U$36,19,FALSE))</f>
        <v/>
      </c>
      <c r="AW48" s="149" t="str">
        <f>IF(AW46="","",VLOOKUP(AW46,'【提出用】シフト記号表（勤務時間帯)'!$C$5:$U$36,19,FALSE))</f>
        <v/>
      </c>
      <c r="AX48" s="150" t="str">
        <f>IF(AX46="","",VLOOKUP(AX46,'【提出用】シフト記号表（勤務時間帯)'!$C$5:$U$36,19,FALSE))</f>
        <v/>
      </c>
      <c r="AY48" s="148" t="str">
        <f>IF(AY46="","",VLOOKUP(AY46,'【提出用】シフト記号表（勤務時間帯)'!$C$5:$U$36,19,FALSE))</f>
        <v/>
      </c>
      <c r="AZ48" s="149" t="str">
        <f>IF(AZ46="","",VLOOKUP(AZ46,'【提出用】シフト記号表（勤務時間帯)'!$C$5:$U$36,19,FALSE))</f>
        <v/>
      </c>
      <c r="BA48" s="150" t="str">
        <f>IF(BA46="","",VLOOKUP(BA46,'【提出用】シフト記号表（勤務時間帯)'!$C$5:$U$36,19,FALSE))</f>
        <v/>
      </c>
      <c r="BB48" s="500">
        <f>IF($BB$4="計画",SUM(W48:AX48),IF($BB$4="運営指導用",SUM(W48:BA48),""))</f>
        <v>0</v>
      </c>
      <c r="BC48" s="501"/>
      <c r="BD48" s="502">
        <f>IF($BB$4="計画",BB48/4,IF($BB$4="運営指導用",【提出用】通所介護!BB48/(【提出用】通所介護!$BC$8/7),""))</f>
        <v>0</v>
      </c>
      <c r="BE48" s="503"/>
      <c r="BF48" s="313"/>
      <c r="BG48" s="314"/>
      <c r="BH48" s="315"/>
    </row>
    <row r="49" spans="2:60" ht="20.25" customHeight="1" x14ac:dyDescent="0.4">
      <c r="B49" s="292">
        <f>B46+1</f>
        <v>10</v>
      </c>
      <c r="C49" s="294"/>
      <c r="D49" s="295"/>
      <c r="E49" s="296"/>
      <c r="F49" s="185"/>
      <c r="G49" s="297"/>
      <c r="H49" s="300"/>
      <c r="I49" s="301"/>
      <c r="J49" s="301"/>
      <c r="K49" s="302"/>
      <c r="L49" s="286"/>
      <c r="M49" s="307"/>
      <c r="N49" s="307"/>
      <c r="O49" s="287"/>
      <c r="P49" s="487"/>
      <c r="Q49" s="281"/>
      <c r="R49" s="286"/>
      <c r="S49" s="287"/>
      <c r="T49" s="310" t="s">
        <v>49</v>
      </c>
      <c r="U49" s="311"/>
      <c r="V49" s="312"/>
      <c r="W49" s="186"/>
      <c r="X49" s="187"/>
      <c r="Y49" s="187"/>
      <c r="Z49" s="187"/>
      <c r="AA49" s="187"/>
      <c r="AB49" s="187"/>
      <c r="AC49" s="188"/>
      <c r="AD49" s="186"/>
      <c r="AE49" s="187"/>
      <c r="AF49" s="187"/>
      <c r="AG49" s="187"/>
      <c r="AH49" s="187"/>
      <c r="AI49" s="187"/>
      <c r="AJ49" s="188"/>
      <c r="AK49" s="186"/>
      <c r="AL49" s="187"/>
      <c r="AM49" s="187"/>
      <c r="AN49" s="187"/>
      <c r="AO49" s="187"/>
      <c r="AP49" s="187"/>
      <c r="AQ49" s="188"/>
      <c r="AR49" s="186"/>
      <c r="AS49" s="187"/>
      <c r="AT49" s="187"/>
      <c r="AU49" s="187"/>
      <c r="AV49" s="187"/>
      <c r="AW49" s="187"/>
      <c r="AX49" s="188"/>
      <c r="AY49" s="186"/>
      <c r="AZ49" s="187"/>
      <c r="BA49" s="188"/>
      <c r="BB49" s="504"/>
      <c r="BC49" s="505"/>
      <c r="BD49" s="506"/>
      <c r="BE49" s="507"/>
      <c r="BF49" s="280"/>
      <c r="BG49" s="307"/>
      <c r="BH49" s="287"/>
    </row>
    <row r="50" spans="2:60" ht="20.25" customHeight="1" x14ac:dyDescent="0.4">
      <c r="B50" s="292"/>
      <c r="C50" s="316"/>
      <c r="D50" s="317"/>
      <c r="E50" s="318"/>
      <c r="F50" s="184"/>
      <c r="G50" s="298"/>
      <c r="H50" s="303"/>
      <c r="I50" s="301"/>
      <c r="J50" s="301"/>
      <c r="K50" s="302"/>
      <c r="L50" s="288"/>
      <c r="M50" s="308"/>
      <c r="N50" s="308"/>
      <c r="O50" s="289"/>
      <c r="P50" s="282"/>
      <c r="Q50" s="283"/>
      <c r="R50" s="288"/>
      <c r="S50" s="289"/>
      <c r="T50" s="319" t="s">
        <v>15</v>
      </c>
      <c r="U50" s="320"/>
      <c r="V50" s="321"/>
      <c r="W50" s="145" t="str">
        <f>IF(W49="","",VLOOKUP(W49,'【提出用】シフト記号表（勤務時間帯)'!$C$5:$K$36,9,FALSE))</f>
        <v/>
      </c>
      <c r="X50" s="146" t="str">
        <f>IF(X49="","",VLOOKUP(X49,'【提出用】シフト記号表（勤務時間帯)'!$C$5:$K$36,9,FALSE))</f>
        <v/>
      </c>
      <c r="Y50" s="146" t="str">
        <f>IF(Y49="","",VLOOKUP(Y49,'【提出用】シフト記号表（勤務時間帯)'!$C$5:$K$36,9,FALSE))</f>
        <v/>
      </c>
      <c r="Z50" s="146" t="str">
        <f>IF(Z49="","",VLOOKUP(Z49,'【提出用】シフト記号表（勤務時間帯)'!$C$5:$K$36,9,FALSE))</f>
        <v/>
      </c>
      <c r="AA50" s="146" t="str">
        <f>IF(AA49="","",VLOOKUP(AA49,'【提出用】シフト記号表（勤務時間帯)'!$C$5:$K$36,9,FALSE))</f>
        <v/>
      </c>
      <c r="AB50" s="146" t="str">
        <f>IF(AB49="","",VLOOKUP(AB49,'【提出用】シフト記号表（勤務時間帯)'!$C$5:$K$36,9,FALSE))</f>
        <v/>
      </c>
      <c r="AC50" s="147" t="str">
        <f>IF(AC49="","",VLOOKUP(AC49,'【提出用】シフト記号表（勤務時間帯)'!$C$5:$K$36,9,FALSE))</f>
        <v/>
      </c>
      <c r="AD50" s="145" t="str">
        <f>IF(AD49="","",VLOOKUP(AD49,'【提出用】シフト記号表（勤務時間帯)'!$C$5:$K$36,9,FALSE))</f>
        <v/>
      </c>
      <c r="AE50" s="146" t="str">
        <f>IF(AE49="","",VLOOKUP(AE49,'【提出用】シフト記号表（勤務時間帯)'!$C$5:$K$36,9,FALSE))</f>
        <v/>
      </c>
      <c r="AF50" s="146" t="str">
        <f>IF(AF49="","",VLOOKUP(AF49,'【提出用】シフト記号表（勤務時間帯)'!$C$5:$K$36,9,FALSE))</f>
        <v/>
      </c>
      <c r="AG50" s="146" t="str">
        <f>IF(AG49="","",VLOOKUP(AG49,'【提出用】シフト記号表（勤務時間帯)'!$C$5:$K$36,9,FALSE))</f>
        <v/>
      </c>
      <c r="AH50" s="146" t="str">
        <f>IF(AH49="","",VLOOKUP(AH49,'【提出用】シフト記号表（勤務時間帯)'!$C$5:$K$36,9,FALSE))</f>
        <v/>
      </c>
      <c r="AI50" s="146" t="str">
        <f>IF(AI49="","",VLOOKUP(AI49,'【提出用】シフト記号表（勤務時間帯)'!$C$5:$K$36,9,FALSE))</f>
        <v/>
      </c>
      <c r="AJ50" s="147" t="str">
        <f>IF(AJ49="","",VLOOKUP(AJ49,'【提出用】シフト記号表（勤務時間帯)'!$C$5:$K$36,9,FALSE))</f>
        <v/>
      </c>
      <c r="AK50" s="145" t="str">
        <f>IF(AK49="","",VLOOKUP(AK49,'【提出用】シフト記号表（勤務時間帯)'!$C$5:$K$36,9,FALSE))</f>
        <v/>
      </c>
      <c r="AL50" s="146" t="str">
        <f>IF(AL49="","",VLOOKUP(AL49,'【提出用】シフト記号表（勤務時間帯)'!$C$5:$K$36,9,FALSE))</f>
        <v/>
      </c>
      <c r="AM50" s="146" t="str">
        <f>IF(AM49="","",VLOOKUP(AM49,'【提出用】シフト記号表（勤務時間帯)'!$C$5:$K$36,9,FALSE))</f>
        <v/>
      </c>
      <c r="AN50" s="146" t="str">
        <f>IF(AN49="","",VLOOKUP(AN49,'【提出用】シフト記号表（勤務時間帯)'!$C$5:$K$36,9,FALSE))</f>
        <v/>
      </c>
      <c r="AO50" s="146" t="str">
        <f>IF(AO49="","",VLOOKUP(AO49,'【提出用】シフト記号表（勤務時間帯)'!$C$5:$K$36,9,FALSE))</f>
        <v/>
      </c>
      <c r="AP50" s="146" t="str">
        <f>IF(AP49="","",VLOOKUP(AP49,'【提出用】シフト記号表（勤務時間帯)'!$C$5:$K$36,9,FALSE))</f>
        <v/>
      </c>
      <c r="AQ50" s="147" t="str">
        <f>IF(AQ49="","",VLOOKUP(AQ49,'【提出用】シフト記号表（勤務時間帯)'!$C$5:$K$36,9,FALSE))</f>
        <v/>
      </c>
      <c r="AR50" s="145" t="str">
        <f>IF(AR49="","",VLOOKUP(AR49,'【提出用】シフト記号表（勤務時間帯)'!$C$5:$K$36,9,FALSE))</f>
        <v/>
      </c>
      <c r="AS50" s="146" t="str">
        <f>IF(AS49="","",VLOOKUP(AS49,'【提出用】シフト記号表（勤務時間帯)'!$C$5:$K$36,9,FALSE))</f>
        <v/>
      </c>
      <c r="AT50" s="146" t="str">
        <f>IF(AT49="","",VLOOKUP(AT49,'【提出用】シフト記号表（勤務時間帯)'!$C$5:$K$36,9,FALSE))</f>
        <v/>
      </c>
      <c r="AU50" s="146" t="str">
        <f>IF(AU49="","",VLOOKUP(AU49,'【提出用】シフト記号表（勤務時間帯)'!$C$5:$K$36,9,FALSE))</f>
        <v/>
      </c>
      <c r="AV50" s="146" t="str">
        <f>IF(AV49="","",VLOOKUP(AV49,'【提出用】シフト記号表（勤務時間帯)'!$C$5:$K$36,9,FALSE))</f>
        <v/>
      </c>
      <c r="AW50" s="146" t="str">
        <f>IF(AW49="","",VLOOKUP(AW49,'【提出用】シフト記号表（勤務時間帯)'!$C$5:$K$36,9,FALSE))</f>
        <v/>
      </c>
      <c r="AX50" s="147" t="str">
        <f>IF(AX49="","",VLOOKUP(AX49,'【提出用】シフト記号表（勤務時間帯)'!$C$5:$K$36,9,FALSE))</f>
        <v/>
      </c>
      <c r="AY50" s="145" t="str">
        <f>IF(AY49="","",VLOOKUP(AY49,'【提出用】シフト記号表（勤務時間帯)'!$C$5:$K$36,9,FALSE))</f>
        <v/>
      </c>
      <c r="AZ50" s="146" t="str">
        <f>IF(AZ49="","",VLOOKUP(AZ49,'【提出用】シフト記号表（勤務時間帯)'!$C$5:$K$36,9,FALSE))</f>
        <v/>
      </c>
      <c r="BA50" s="147" t="str">
        <f>IF(BA49="","",VLOOKUP(BA49,'【提出用】シフト記号表（勤務時間帯)'!$C$5:$K$36,9,FALSE))</f>
        <v/>
      </c>
      <c r="BB50" s="492">
        <f>IF($BB$4="計画",SUM(W50:AX50),IF($BB$4="運営指導用",SUM(W50:BA50),""))</f>
        <v>0</v>
      </c>
      <c r="BC50" s="493"/>
      <c r="BD50" s="494">
        <f>IF($BB$4="計画",BB50/4,IF($BB$4="運営指導用",【提出用】通所介護!BB50/(【提出用】通所介護!$BC$8/7),""))</f>
        <v>0</v>
      </c>
      <c r="BE50" s="495"/>
      <c r="BF50" s="282"/>
      <c r="BG50" s="308"/>
      <c r="BH50" s="289"/>
    </row>
    <row r="51" spans="2:60" ht="20.25" customHeight="1" x14ac:dyDescent="0.4">
      <c r="B51" s="292"/>
      <c r="C51" s="326"/>
      <c r="D51" s="327"/>
      <c r="E51" s="328"/>
      <c r="F51" s="184">
        <f>C50</f>
        <v>0</v>
      </c>
      <c r="G51" s="343"/>
      <c r="H51" s="303"/>
      <c r="I51" s="301"/>
      <c r="J51" s="301"/>
      <c r="K51" s="302"/>
      <c r="L51" s="344"/>
      <c r="M51" s="314"/>
      <c r="N51" s="314"/>
      <c r="O51" s="315"/>
      <c r="P51" s="313"/>
      <c r="Q51" s="357"/>
      <c r="R51" s="344"/>
      <c r="S51" s="315"/>
      <c r="T51" s="329" t="s">
        <v>50</v>
      </c>
      <c r="U51" s="330"/>
      <c r="V51" s="331"/>
      <c r="W51" s="148" t="str">
        <f>IF(W49="","",VLOOKUP(W49,'【提出用】シフト記号表（勤務時間帯)'!$C$5:$U$36,19,FALSE))</f>
        <v/>
      </c>
      <c r="X51" s="149" t="str">
        <f>IF(X49="","",VLOOKUP(X49,'【提出用】シフト記号表（勤務時間帯)'!$C$5:$U$36,19,FALSE))</f>
        <v/>
      </c>
      <c r="Y51" s="149" t="str">
        <f>IF(Y49="","",VLOOKUP(Y49,'【提出用】シフト記号表（勤務時間帯)'!$C$5:$U$36,19,FALSE))</f>
        <v/>
      </c>
      <c r="Z51" s="149" t="str">
        <f>IF(Z49="","",VLOOKUP(Z49,'【提出用】シフト記号表（勤務時間帯)'!$C$5:$U$36,19,FALSE))</f>
        <v/>
      </c>
      <c r="AA51" s="149" t="str">
        <f>IF(AA49="","",VLOOKUP(AA49,'【提出用】シフト記号表（勤務時間帯)'!$C$5:$U$36,19,FALSE))</f>
        <v/>
      </c>
      <c r="AB51" s="149" t="str">
        <f>IF(AB49="","",VLOOKUP(AB49,'【提出用】シフト記号表（勤務時間帯)'!$C$5:$U$36,19,FALSE))</f>
        <v/>
      </c>
      <c r="AC51" s="150" t="str">
        <f>IF(AC49="","",VLOOKUP(AC49,'【提出用】シフト記号表（勤務時間帯)'!$C$5:$U$36,19,FALSE))</f>
        <v/>
      </c>
      <c r="AD51" s="148" t="str">
        <f>IF(AD49="","",VLOOKUP(AD49,'【提出用】シフト記号表（勤務時間帯)'!$C$5:$U$36,19,FALSE))</f>
        <v/>
      </c>
      <c r="AE51" s="149" t="str">
        <f>IF(AE49="","",VLOOKUP(AE49,'【提出用】シフト記号表（勤務時間帯)'!$C$5:$U$36,19,FALSE))</f>
        <v/>
      </c>
      <c r="AF51" s="149" t="str">
        <f>IF(AF49="","",VLOOKUP(AF49,'【提出用】シフト記号表（勤務時間帯)'!$C$5:$U$36,19,FALSE))</f>
        <v/>
      </c>
      <c r="AG51" s="149" t="str">
        <f>IF(AG49="","",VLOOKUP(AG49,'【提出用】シフト記号表（勤務時間帯)'!$C$5:$U$36,19,FALSE))</f>
        <v/>
      </c>
      <c r="AH51" s="149" t="str">
        <f>IF(AH49="","",VLOOKUP(AH49,'【提出用】シフト記号表（勤務時間帯)'!$C$5:$U$36,19,FALSE))</f>
        <v/>
      </c>
      <c r="AI51" s="149" t="str">
        <f>IF(AI49="","",VLOOKUP(AI49,'【提出用】シフト記号表（勤務時間帯)'!$C$5:$U$36,19,FALSE))</f>
        <v/>
      </c>
      <c r="AJ51" s="150" t="str">
        <f>IF(AJ49="","",VLOOKUP(AJ49,'【提出用】シフト記号表（勤務時間帯)'!$C$5:$U$36,19,FALSE))</f>
        <v/>
      </c>
      <c r="AK51" s="148" t="str">
        <f>IF(AK49="","",VLOOKUP(AK49,'【提出用】シフト記号表（勤務時間帯)'!$C$5:$U$36,19,FALSE))</f>
        <v/>
      </c>
      <c r="AL51" s="149" t="str">
        <f>IF(AL49="","",VLOOKUP(AL49,'【提出用】シフト記号表（勤務時間帯)'!$C$5:$U$36,19,FALSE))</f>
        <v/>
      </c>
      <c r="AM51" s="149" t="str">
        <f>IF(AM49="","",VLOOKUP(AM49,'【提出用】シフト記号表（勤務時間帯)'!$C$5:$U$36,19,FALSE))</f>
        <v/>
      </c>
      <c r="AN51" s="149" t="str">
        <f>IF(AN49="","",VLOOKUP(AN49,'【提出用】シフト記号表（勤務時間帯)'!$C$5:$U$36,19,FALSE))</f>
        <v/>
      </c>
      <c r="AO51" s="149" t="str">
        <f>IF(AO49="","",VLOOKUP(AO49,'【提出用】シフト記号表（勤務時間帯)'!$C$5:$U$36,19,FALSE))</f>
        <v/>
      </c>
      <c r="AP51" s="149" t="str">
        <f>IF(AP49="","",VLOOKUP(AP49,'【提出用】シフト記号表（勤務時間帯)'!$C$5:$U$36,19,FALSE))</f>
        <v/>
      </c>
      <c r="AQ51" s="150" t="str">
        <f>IF(AQ49="","",VLOOKUP(AQ49,'【提出用】シフト記号表（勤務時間帯)'!$C$5:$U$36,19,FALSE))</f>
        <v/>
      </c>
      <c r="AR51" s="148" t="str">
        <f>IF(AR49="","",VLOOKUP(AR49,'【提出用】シフト記号表（勤務時間帯)'!$C$5:$U$36,19,FALSE))</f>
        <v/>
      </c>
      <c r="AS51" s="149" t="str">
        <f>IF(AS49="","",VLOOKUP(AS49,'【提出用】シフト記号表（勤務時間帯)'!$C$5:$U$36,19,FALSE))</f>
        <v/>
      </c>
      <c r="AT51" s="149" t="str">
        <f>IF(AT49="","",VLOOKUP(AT49,'【提出用】シフト記号表（勤務時間帯)'!$C$5:$U$36,19,FALSE))</f>
        <v/>
      </c>
      <c r="AU51" s="149" t="str">
        <f>IF(AU49="","",VLOOKUP(AU49,'【提出用】シフト記号表（勤務時間帯)'!$C$5:$U$36,19,FALSE))</f>
        <v/>
      </c>
      <c r="AV51" s="149" t="str">
        <f>IF(AV49="","",VLOOKUP(AV49,'【提出用】シフト記号表（勤務時間帯)'!$C$5:$U$36,19,FALSE))</f>
        <v/>
      </c>
      <c r="AW51" s="149" t="str">
        <f>IF(AW49="","",VLOOKUP(AW49,'【提出用】シフト記号表（勤務時間帯)'!$C$5:$U$36,19,FALSE))</f>
        <v/>
      </c>
      <c r="AX51" s="150" t="str">
        <f>IF(AX49="","",VLOOKUP(AX49,'【提出用】シフト記号表（勤務時間帯)'!$C$5:$U$36,19,FALSE))</f>
        <v/>
      </c>
      <c r="AY51" s="148" t="str">
        <f>IF(AY49="","",VLOOKUP(AY49,'【提出用】シフト記号表（勤務時間帯)'!$C$5:$U$36,19,FALSE))</f>
        <v/>
      </c>
      <c r="AZ51" s="149" t="str">
        <f>IF(AZ49="","",VLOOKUP(AZ49,'【提出用】シフト記号表（勤務時間帯)'!$C$5:$U$36,19,FALSE))</f>
        <v/>
      </c>
      <c r="BA51" s="150" t="str">
        <f>IF(BA49="","",VLOOKUP(BA49,'【提出用】シフト記号表（勤務時間帯)'!$C$5:$U$36,19,FALSE))</f>
        <v/>
      </c>
      <c r="BB51" s="500">
        <f>IF($BB$4="計画",SUM(W51:AX51),IF($BB$4="運営指導用",SUM(W51:BA51),""))</f>
        <v>0</v>
      </c>
      <c r="BC51" s="501"/>
      <c r="BD51" s="502">
        <f>IF($BB$4="計画",BB51/4,IF($BB$4="運営指導用",【提出用】通所介護!BB51/(【提出用】通所介護!$BC$8/7),""))</f>
        <v>0</v>
      </c>
      <c r="BE51" s="503"/>
      <c r="BF51" s="313"/>
      <c r="BG51" s="314"/>
      <c r="BH51" s="315"/>
    </row>
    <row r="52" spans="2:60" ht="20.25" customHeight="1" x14ac:dyDescent="0.4">
      <c r="B52" s="292">
        <f>B49+1</f>
        <v>11</v>
      </c>
      <c r="C52" s="294"/>
      <c r="D52" s="295"/>
      <c r="E52" s="296"/>
      <c r="F52" s="185"/>
      <c r="G52" s="297"/>
      <c r="H52" s="300"/>
      <c r="I52" s="301"/>
      <c r="J52" s="301"/>
      <c r="K52" s="302"/>
      <c r="L52" s="286"/>
      <c r="M52" s="307"/>
      <c r="N52" s="307"/>
      <c r="O52" s="287"/>
      <c r="P52" s="487"/>
      <c r="Q52" s="281"/>
      <c r="R52" s="286"/>
      <c r="S52" s="287"/>
      <c r="T52" s="310" t="s">
        <v>49</v>
      </c>
      <c r="U52" s="311"/>
      <c r="V52" s="312"/>
      <c r="W52" s="186"/>
      <c r="X52" s="187"/>
      <c r="Y52" s="187"/>
      <c r="Z52" s="187"/>
      <c r="AA52" s="187"/>
      <c r="AB52" s="187"/>
      <c r="AC52" s="188"/>
      <c r="AD52" s="186"/>
      <c r="AE52" s="187"/>
      <c r="AF52" s="187"/>
      <c r="AG52" s="187"/>
      <c r="AH52" s="187"/>
      <c r="AI52" s="187"/>
      <c r="AJ52" s="188"/>
      <c r="AK52" s="186"/>
      <c r="AL52" s="187"/>
      <c r="AM52" s="187"/>
      <c r="AN52" s="187"/>
      <c r="AO52" s="187"/>
      <c r="AP52" s="187"/>
      <c r="AQ52" s="188"/>
      <c r="AR52" s="186"/>
      <c r="AS52" s="187"/>
      <c r="AT52" s="187"/>
      <c r="AU52" s="187"/>
      <c r="AV52" s="187"/>
      <c r="AW52" s="187"/>
      <c r="AX52" s="188"/>
      <c r="AY52" s="186"/>
      <c r="AZ52" s="187"/>
      <c r="BA52" s="188"/>
      <c r="BB52" s="504"/>
      <c r="BC52" s="505"/>
      <c r="BD52" s="506"/>
      <c r="BE52" s="507"/>
      <c r="BF52" s="280"/>
      <c r="BG52" s="307"/>
      <c r="BH52" s="287"/>
    </row>
    <row r="53" spans="2:60" ht="20.25" customHeight="1" x14ac:dyDescent="0.4">
      <c r="B53" s="292"/>
      <c r="C53" s="316"/>
      <c r="D53" s="317"/>
      <c r="E53" s="318"/>
      <c r="F53" s="184"/>
      <c r="G53" s="298"/>
      <c r="H53" s="303"/>
      <c r="I53" s="301"/>
      <c r="J53" s="301"/>
      <c r="K53" s="302"/>
      <c r="L53" s="288"/>
      <c r="M53" s="308"/>
      <c r="N53" s="308"/>
      <c r="O53" s="289"/>
      <c r="P53" s="282"/>
      <c r="Q53" s="283"/>
      <c r="R53" s="288"/>
      <c r="S53" s="289"/>
      <c r="T53" s="319" t="s">
        <v>15</v>
      </c>
      <c r="U53" s="320"/>
      <c r="V53" s="321"/>
      <c r="W53" s="145" t="str">
        <f>IF(W52="","",VLOOKUP(W52,'【提出用】シフト記号表（勤務時間帯)'!$C$5:$K$36,9,FALSE))</f>
        <v/>
      </c>
      <c r="X53" s="146" t="str">
        <f>IF(X52="","",VLOOKUP(X52,'【提出用】シフト記号表（勤務時間帯)'!$C$5:$K$36,9,FALSE))</f>
        <v/>
      </c>
      <c r="Y53" s="146" t="str">
        <f>IF(Y52="","",VLOOKUP(Y52,'【提出用】シフト記号表（勤務時間帯)'!$C$5:$K$36,9,FALSE))</f>
        <v/>
      </c>
      <c r="Z53" s="146" t="str">
        <f>IF(Z52="","",VLOOKUP(Z52,'【提出用】シフト記号表（勤務時間帯)'!$C$5:$K$36,9,FALSE))</f>
        <v/>
      </c>
      <c r="AA53" s="146" t="str">
        <f>IF(AA52="","",VLOOKUP(AA52,'【提出用】シフト記号表（勤務時間帯)'!$C$5:$K$36,9,FALSE))</f>
        <v/>
      </c>
      <c r="AB53" s="146" t="str">
        <f>IF(AB52="","",VLOOKUP(AB52,'【提出用】シフト記号表（勤務時間帯)'!$C$5:$K$36,9,FALSE))</f>
        <v/>
      </c>
      <c r="AC53" s="147" t="str">
        <f>IF(AC52="","",VLOOKUP(AC52,'【提出用】シフト記号表（勤務時間帯)'!$C$5:$K$36,9,FALSE))</f>
        <v/>
      </c>
      <c r="AD53" s="145" t="str">
        <f>IF(AD52="","",VLOOKUP(AD52,'【提出用】シフト記号表（勤務時間帯)'!$C$5:$K$36,9,FALSE))</f>
        <v/>
      </c>
      <c r="AE53" s="146" t="str">
        <f>IF(AE52="","",VLOOKUP(AE52,'【提出用】シフト記号表（勤務時間帯)'!$C$5:$K$36,9,FALSE))</f>
        <v/>
      </c>
      <c r="AF53" s="146" t="str">
        <f>IF(AF52="","",VLOOKUP(AF52,'【提出用】シフト記号表（勤務時間帯)'!$C$5:$K$36,9,FALSE))</f>
        <v/>
      </c>
      <c r="AG53" s="146" t="str">
        <f>IF(AG52="","",VLOOKUP(AG52,'【提出用】シフト記号表（勤務時間帯)'!$C$5:$K$36,9,FALSE))</f>
        <v/>
      </c>
      <c r="AH53" s="146" t="str">
        <f>IF(AH52="","",VLOOKUP(AH52,'【提出用】シフト記号表（勤務時間帯)'!$C$5:$K$36,9,FALSE))</f>
        <v/>
      </c>
      <c r="AI53" s="146" t="str">
        <f>IF(AI52="","",VLOOKUP(AI52,'【提出用】シフト記号表（勤務時間帯)'!$C$5:$K$36,9,FALSE))</f>
        <v/>
      </c>
      <c r="AJ53" s="147" t="str">
        <f>IF(AJ52="","",VLOOKUP(AJ52,'【提出用】シフト記号表（勤務時間帯)'!$C$5:$K$36,9,FALSE))</f>
        <v/>
      </c>
      <c r="AK53" s="145" t="str">
        <f>IF(AK52="","",VLOOKUP(AK52,'【提出用】シフト記号表（勤務時間帯)'!$C$5:$K$36,9,FALSE))</f>
        <v/>
      </c>
      <c r="AL53" s="146" t="str">
        <f>IF(AL52="","",VLOOKUP(AL52,'【提出用】シフト記号表（勤務時間帯)'!$C$5:$K$36,9,FALSE))</f>
        <v/>
      </c>
      <c r="AM53" s="146" t="str">
        <f>IF(AM52="","",VLOOKUP(AM52,'【提出用】シフト記号表（勤務時間帯)'!$C$5:$K$36,9,FALSE))</f>
        <v/>
      </c>
      <c r="AN53" s="146" t="str">
        <f>IF(AN52="","",VLOOKUP(AN52,'【提出用】シフト記号表（勤務時間帯)'!$C$5:$K$36,9,FALSE))</f>
        <v/>
      </c>
      <c r="AO53" s="146" t="str">
        <f>IF(AO52="","",VLOOKUP(AO52,'【提出用】シフト記号表（勤務時間帯)'!$C$5:$K$36,9,FALSE))</f>
        <v/>
      </c>
      <c r="AP53" s="146" t="str">
        <f>IF(AP52="","",VLOOKUP(AP52,'【提出用】シフト記号表（勤務時間帯)'!$C$5:$K$36,9,FALSE))</f>
        <v/>
      </c>
      <c r="AQ53" s="147" t="str">
        <f>IF(AQ52="","",VLOOKUP(AQ52,'【提出用】シフト記号表（勤務時間帯)'!$C$5:$K$36,9,FALSE))</f>
        <v/>
      </c>
      <c r="AR53" s="145" t="str">
        <f>IF(AR52="","",VLOOKUP(AR52,'【提出用】シフト記号表（勤務時間帯)'!$C$5:$K$36,9,FALSE))</f>
        <v/>
      </c>
      <c r="AS53" s="146" t="str">
        <f>IF(AS52="","",VLOOKUP(AS52,'【提出用】シフト記号表（勤務時間帯)'!$C$5:$K$36,9,FALSE))</f>
        <v/>
      </c>
      <c r="AT53" s="146" t="str">
        <f>IF(AT52="","",VLOOKUP(AT52,'【提出用】シフト記号表（勤務時間帯)'!$C$5:$K$36,9,FALSE))</f>
        <v/>
      </c>
      <c r="AU53" s="146" t="str">
        <f>IF(AU52="","",VLOOKUP(AU52,'【提出用】シフト記号表（勤務時間帯)'!$C$5:$K$36,9,FALSE))</f>
        <v/>
      </c>
      <c r="AV53" s="146" t="str">
        <f>IF(AV52="","",VLOOKUP(AV52,'【提出用】シフト記号表（勤務時間帯)'!$C$5:$K$36,9,FALSE))</f>
        <v/>
      </c>
      <c r="AW53" s="146" t="str">
        <f>IF(AW52="","",VLOOKUP(AW52,'【提出用】シフト記号表（勤務時間帯)'!$C$5:$K$36,9,FALSE))</f>
        <v/>
      </c>
      <c r="AX53" s="147" t="str">
        <f>IF(AX52="","",VLOOKUP(AX52,'【提出用】シフト記号表（勤務時間帯)'!$C$5:$K$36,9,FALSE))</f>
        <v/>
      </c>
      <c r="AY53" s="145" t="str">
        <f>IF(AY52="","",VLOOKUP(AY52,'【提出用】シフト記号表（勤務時間帯)'!$C$5:$K$36,9,FALSE))</f>
        <v/>
      </c>
      <c r="AZ53" s="146" t="str">
        <f>IF(AZ52="","",VLOOKUP(AZ52,'【提出用】シフト記号表（勤務時間帯)'!$C$5:$K$36,9,FALSE))</f>
        <v/>
      </c>
      <c r="BA53" s="147" t="str">
        <f>IF(BA52="","",VLOOKUP(BA52,'【提出用】シフト記号表（勤務時間帯)'!$C$5:$K$36,9,FALSE))</f>
        <v/>
      </c>
      <c r="BB53" s="492">
        <f>IF($BB$4="計画",SUM(W53:AX53),IF($BB$4="運営指導用",SUM(W53:BA53),""))</f>
        <v>0</v>
      </c>
      <c r="BC53" s="493"/>
      <c r="BD53" s="494">
        <f>IF($BB$4="計画",BB53/4,IF($BB$4="運営指導用",【提出用】通所介護!BB53/(【提出用】通所介護!$BC$8/7),""))</f>
        <v>0</v>
      </c>
      <c r="BE53" s="495"/>
      <c r="BF53" s="282"/>
      <c r="BG53" s="308"/>
      <c r="BH53" s="289"/>
    </row>
    <row r="54" spans="2:60" ht="20.25" customHeight="1" x14ac:dyDescent="0.4">
      <c r="B54" s="292"/>
      <c r="C54" s="326"/>
      <c r="D54" s="327"/>
      <c r="E54" s="328"/>
      <c r="F54" s="184">
        <f>C53</f>
        <v>0</v>
      </c>
      <c r="G54" s="343"/>
      <c r="H54" s="303"/>
      <c r="I54" s="301"/>
      <c r="J54" s="301"/>
      <c r="K54" s="302"/>
      <c r="L54" s="344"/>
      <c r="M54" s="314"/>
      <c r="N54" s="314"/>
      <c r="O54" s="315"/>
      <c r="P54" s="313"/>
      <c r="Q54" s="357"/>
      <c r="R54" s="344"/>
      <c r="S54" s="315"/>
      <c r="T54" s="329" t="s">
        <v>50</v>
      </c>
      <c r="U54" s="330"/>
      <c r="V54" s="331"/>
      <c r="W54" s="148" t="str">
        <f>IF(W52="","",VLOOKUP(W52,'【提出用】シフト記号表（勤務時間帯)'!$C$5:$U$36,19,FALSE))</f>
        <v/>
      </c>
      <c r="X54" s="149" t="str">
        <f>IF(X52="","",VLOOKUP(X52,'【提出用】シフト記号表（勤務時間帯)'!$C$5:$U$36,19,FALSE))</f>
        <v/>
      </c>
      <c r="Y54" s="149" t="str">
        <f>IF(Y52="","",VLOOKUP(Y52,'【提出用】シフト記号表（勤務時間帯)'!$C$5:$U$36,19,FALSE))</f>
        <v/>
      </c>
      <c r="Z54" s="149" t="str">
        <f>IF(Z52="","",VLOOKUP(Z52,'【提出用】シフト記号表（勤務時間帯)'!$C$5:$U$36,19,FALSE))</f>
        <v/>
      </c>
      <c r="AA54" s="149" t="str">
        <f>IF(AA52="","",VLOOKUP(AA52,'【提出用】シフト記号表（勤務時間帯)'!$C$5:$U$36,19,FALSE))</f>
        <v/>
      </c>
      <c r="AB54" s="149" t="str">
        <f>IF(AB52="","",VLOOKUP(AB52,'【提出用】シフト記号表（勤務時間帯)'!$C$5:$U$36,19,FALSE))</f>
        <v/>
      </c>
      <c r="AC54" s="150" t="str">
        <f>IF(AC52="","",VLOOKUP(AC52,'【提出用】シフト記号表（勤務時間帯)'!$C$5:$U$36,19,FALSE))</f>
        <v/>
      </c>
      <c r="AD54" s="148" t="str">
        <f>IF(AD52="","",VLOOKUP(AD52,'【提出用】シフト記号表（勤務時間帯)'!$C$5:$U$36,19,FALSE))</f>
        <v/>
      </c>
      <c r="AE54" s="149" t="str">
        <f>IF(AE52="","",VLOOKUP(AE52,'【提出用】シフト記号表（勤務時間帯)'!$C$5:$U$36,19,FALSE))</f>
        <v/>
      </c>
      <c r="AF54" s="149" t="str">
        <f>IF(AF52="","",VLOOKUP(AF52,'【提出用】シフト記号表（勤務時間帯)'!$C$5:$U$36,19,FALSE))</f>
        <v/>
      </c>
      <c r="AG54" s="149" t="str">
        <f>IF(AG52="","",VLOOKUP(AG52,'【提出用】シフト記号表（勤務時間帯)'!$C$5:$U$36,19,FALSE))</f>
        <v/>
      </c>
      <c r="AH54" s="149" t="str">
        <f>IF(AH52="","",VLOOKUP(AH52,'【提出用】シフト記号表（勤務時間帯)'!$C$5:$U$36,19,FALSE))</f>
        <v/>
      </c>
      <c r="AI54" s="149" t="str">
        <f>IF(AI52="","",VLOOKUP(AI52,'【提出用】シフト記号表（勤務時間帯)'!$C$5:$U$36,19,FALSE))</f>
        <v/>
      </c>
      <c r="AJ54" s="150" t="str">
        <f>IF(AJ52="","",VLOOKUP(AJ52,'【提出用】シフト記号表（勤務時間帯)'!$C$5:$U$36,19,FALSE))</f>
        <v/>
      </c>
      <c r="AK54" s="148" t="str">
        <f>IF(AK52="","",VLOOKUP(AK52,'【提出用】シフト記号表（勤務時間帯)'!$C$5:$U$36,19,FALSE))</f>
        <v/>
      </c>
      <c r="AL54" s="149" t="str">
        <f>IF(AL52="","",VLOOKUP(AL52,'【提出用】シフト記号表（勤務時間帯)'!$C$5:$U$36,19,FALSE))</f>
        <v/>
      </c>
      <c r="AM54" s="149" t="str">
        <f>IF(AM52="","",VLOOKUP(AM52,'【提出用】シフト記号表（勤務時間帯)'!$C$5:$U$36,19,FALSE))</f>
        <v/>
      </c>
      <c r="AN54" s="149" t="str">
        <f>IF(AN52="","",VLOOKUP(AN52,'【提出用】シフト記号表（勤務時間帯)'!$C$5:$U$36,19,FALSE))</f>
        <v/>
      </c>
      <c r="AO54" s="149" t="str">
        <f>IF(AO52="","",VLOOKUP(AO52,'【提出用】シフト記号表（勤務時間帯)'!$C$5:$U$36,19,FALSE))</f>
        <v/>
      </c>
      <c r="AP54" s="149" t="str">
        <f>IF(AP52="","",VLOOKUP(AP52,'【提出用】シフト記号表（勤務時間帯)'!$C$5:$U$36,19,FALSE))</f>
        <v/>
      </c>
      <c r="AQ54" s="150" t="str">
        <f>IF(AQ52="","",VLOOKUP(AQ52,'【提出用】シフト記号表（勤務時間帯)'!$C$5:$U$36,19,FALSE))</f>
        <v/>
      </c>
      <c r="AR54" s="148" t="str">
        <f>IF(AR52="","",VLOOKUP(AR52,'【提出用】シフト記号表（勤務時間帯)'!$C$5:$U$36,19,FALSE))</f>
        <v/>
      </c>
      <c r="AS54" s="149" t="str">
        <f>IF(AS52="","",VLOOKUP(AS52,'【提出用】シフト記号表（勤務時間帯)'!$C$5:$U$36,19,FALSE))</f>
        <v/>
      </c>
      <c r="AT54" s="149" t="str">
        <f>IF(AT52="","",VLOOKUP(AT52,'【提出用】シフト記号表（勤務時間帯)'!$C$5:$U$36,19,FALSE))</f>
        <v/>
      </c>
      <c r="AU54" s="149" t="str">
        <f>IF(AU52="","",VLOOKUP(AU52,'【提出用】シフト記号表（勤務時間帯)'!$C$5:$U$36,19,FALSE))</f>
        <v/>
      </c>
      <c r="AV54" s="149" t="str">
        <f>IF(AV52="","",VLOOKUP(AV52,'【提出用】シフト記号表（勤務時間帯)'!$C$5:$U$36,19,FALSE))</f>
        <v/>
      </c>
      <c r="AW54" s="149" t="str">
        <f>IF(AW52="","",VLOOKUP(AW52,'【提出用】シフト記号表（勤務時間帯)'!$C$5:$U$36,19,FALSE))</f>
        <v/>
      </c>
      <c r="AX54" s="150" t="str">
        <f>IF(AX52="","",VLOOKUP(AX52,'【提出用】シフト記号表（勤務時間帯)'!$C$5:$U$36,19,FALSE))</f>
        <v/>
      </c>
      <c r="AY54" s="148" t="str">
        <f>IF(AY52="","",VLOOKUP(AY52,'【提出用】シフト記号表（勤務時間帯)'!$C$5:$U$36,19,FALSE))</f>
        <v/>
      </c>
      <c r="AZ54" s="149" t="str">
        <f>IF(AZ52="","",VLOOKUP(AZ52,'【提出用】シフト記号表（勤務時間帯)'!$C$5:$U$36,19,FALSE))</f>
        <v/>
      </c>
      <c r="BA54" s="150" t="str">
        <f>IF(BA52="","",VLOOKUP(BA52,'【提出用】シフト記号表（勤務時間帯)'!$C$5:$U$36,19,FALSE))</f>
        <v/>
      </c>
      <c r="BB54" s="500">
        <f>IF($BB$4="計画",SUM(W54:AX54),IF($BB$4="運営指導用",SUM(W54:BA54),""))</f>
        <v>0</v>
      </c>
      <c r="BC54" s="501"/>
      <c r="BD54" s="502">
        <f>IF($BB$4="計画",BB54/4,IF($BB$4="運営指導用",【提出用】通所介護!BB54/(【提出用】通所介護!$BC$8/7),""))</f>
        <v>0</v>
      </c>
      <c r="BE54" s="503"/>
      <c r="BF54" s="313"/>
      <c r="BG54" s="314"/>
      <c r="BH54" s="315"/>
    </row>
    <row r="55" spans="2:60" ht="20.25" customHeight="1" x14ac:dyDescent="0.4">
      <c r="B55" s="292">
        <f>B52+1</f>
        <v>12</v>
      </c>
      <c r="C55" s="294"/>
      <c r="D55" s="295"/>
      <c r="E55" s="296"/>
      <c r="F55" s="185"/>
      <c r="G55" s="297"/>
      <c r="H55" s="300"/>
      <c r="I55" s="301"/>
      <c r="J55" s="301"/>
      <c r="K55" s="302"/>
      <c r="L55" s="286"/>
      <c r="M55" s="307"/>
      <c r="N55" s="307"/>
      <c r="O55" s="287"/>
      <c r="P55" s="280"/>
      <c r="Q55" s="281"/>
      <c r="R55" s="286"/>
      <c r="S55" s="287"/>
      <c r="T55" s="310" t="s">
        <v>49</v>
      </c>
      <c r="U55" s="311"/>
      <c r="V55" s="312"/>
      <c r="W55" s="186"/>
      <c r="X55" s="187"/>
      <c r="Y55" s="187"/>
      <c r="Z55" s="187"/>
      <c r="AA55" s="187"/>
      <c r="AB55" s="187"/>
      <c r="AC55" s="188"/>
      <c r="AD55" s="186"/>
      <c r="AE55" s="187"/>
      <c r="AF55" s="187"/>
      <c r="AG55" s="187"/>
      <c r="AH55" s="187"/>
      <c r="AI55" s="187"/>
      <c r="AJ55" s="188"/>
      <c r="AK55" s="186"/>
      <c r="AL55" s="187"/>
      <c r="AM55" s="187"/>
      <c r="AN55" s="187"/>
      <c r="AO55" s="187"/>
      <c r="AP55" s="187"/>
      <c r="AQ55" s="188"/>
      <c r="AR55" s="186"/>
      <c r="AS55" s="187"/>
      <c r="AT55" s="187"/>
      <c r="AU55" s="187"/>
      <c r="AV55" s="187"/>
      <c r="AW55" s="187"/>
      <c r="AX55" s="188"/>
      <c r="AY55" s="186"/>
      <c r="AZ55" s="187"/>
      <c r="BA55" s="188"/>
      <c r="BB55" s="504"/>
      <c r="BC55" s="505"/>
      <c r="BD55" s="506"/>
      <c r="BE55" s="507"/>
      <c r="BF55" s="280"/>
      <c r="BG55" s="307"/>
      <c r="BH55" s="287"/>
    </row>
    <row r="56" spans="2:60" ht="20.25" customHeight="1" x14ac:dyDescent="0.4">
      <c r="B56" s="292"/>
      <c r="C56" s="316"/>
      <c r="D56" s="317"/>
      <c r="E56" s="318"/>
      <c r="F56" s="184"/>
      <c r="G56" s="298"/>
      <c r="H56" s="303"/>
      <c r="I56" s="301"/>
      <c r="J56" s="301"/>
      <c r="K56" s="302"/>
      <c r="L56" s="288"/>
      <c r="M56" s="308"/>
      <c r="N56" s="308"/>
      <c r="O56" s="289"/>
      <c r="P56" s="282"/>
      <c r="Q56" s="283"/>
      <c r="R56" s="288"/>
      <c r="S56" s="289"/>
      <c r="T56" s="319" t="s">
        <v>15</v>
      </c>
      <c r="U56" s="320"/>
      <c r="V56" s="321"/>
      <c r="W56" s="145" t="str">
        <f>IF(W55="","",VLOOKUP(W55,'【提出用】シフト記号表（勤務時間帯)'!$C$5:$K$36,9,FALSE))</f>
        <v/>
      </c>
      <c r="X56" s="146" t="str">
        <f>IF(X55="","",VLOOKUP(X55,'【提出用】シフト記号表（勤務時間帯)'!$C$5:$K$36,9,FALSE))</f>
        <v/>
      </c>
      <c r="Y56" s="146" t="str">
        <f>IF(Y55="","",VLOOKUP(Y55,'【提出用】シフト記号表（勤務時間帯)'!$C$5:$K$36,9,FALSE))</f>
        <v/>
      </c>
      <c r="Z56" s="146" t="str">
        <f>IF(Z55="","",VLOOKUP(Z55,'【提出用】シフト記号表（勤務時間帯)'!$C$5:$K$36,9,FALSE))</f>
        <v/>
      </c>
      <c r="AA56" s="146" t="str">
        <f>IF(AA55="","",VLOOKUP(AA55,'【提出用】シフト記号表（勤務時間帯)'!$C$5:$K$36,9,FALSE))</f>
        <v/>
      </c>
      <c r="AB56" s="146" t="str">
        <f>IF(AB55="","",VLOOKUP(AB55,'【提出用】シフト記号表（勤務時間帯)'!$C$5:$K$36,9,FALSE))</f>
        <v/>
      </c>
      <c r="AC56" s="147" t="str">
        <f>IF(AC55="","",VLOOKUP(AC55,'【提出用】シフト記号表（勤務時間帯)'!$C$5:$K$36,9,FALSE))</f>
        <v/>
      </c>
      <c r="AD56" s="145" t="str">
        <f>IF(AD55="","",VLOOKUP(AD55,'【提出用】シフト記号表（勤務時間帯)'!$C$5:$K$36,9,FALSE))</f>
        <v/>
      </c>
      <c r="AE56" s="146" t="str">
        <f>IF(AE55="","",VLOOKUP(AE55,'【提出用】シフト記号表（勤務時間帯)'!$C$5:$K$36,9,FALSE))</f>
        <v/>
      </c>
      <c r="AF56" s="146" t="str">
        <f>IF(AF55="","",VLOOKUP(AF55,'【提出用】シフト記号表（勤務時間帯)'!$C$5:$K$36,9,FALSE))</f>
        <v/>
      </c>
      <c r="AG56" s="146" t="str">
        <f>IF(AG55="","",VLOOKUP(AG55,'【提出用】シフト記号表（勤務時間帯)'!$C$5:$K$36,9,FALSE))</f>
        <v/>
      </c>
      <c r="AH56" s="146" t="str">
        <f>IF(AH55="","",VLOOKUP(AH55,'【提出用】シフト記号表（勤務時間帯)'!$C$5:$K$36,9,FALSE))</f>
        <v/>
      </c>
      <c r="AI56" s="146" t="str">
        <f>IF(AI55="","",VLOOKUP(AI55,'【提出用】シフト記号表（勤務時間帯)'!$C$5:$K$36,9,FALSE))</f>
        <v/>
      </c>
      <c r="AJ56" s="147" t="str">
        <f>IF(AJ55="","",VLOOKUP(AJ55,'【提出用】シフト記号表（勤務時間帯)'!$C$5:$K$36,9,FALSE))</f>
        <v/>
      </c>
      <c r="AK56" s="145" t="str">
        <f>IF(AK55="","",VLOOKUP(AK55,'【提出用】シフト記号表（勤務時間帯)'!$C$5:$K$36,9,FALSE))</f>
        <v/>
      </c>
      <c r="AL56" s="146" t="str">
        <f>IF(AL55="","",VLOOKUP(AL55,'【提出用】シフト記号表（勤務時間帯)'!$C$5:$K$36,9,FALSE))</f>
        <v/>
      </c>
      <c r="AM56" s="146" t="str">
        <f>IF(AM55="","",VLOOKUP(AM55,'【提出用】シフト記号表（勤務時間帯)'!$C$5:$K$36,9,FALSE))</f>
        <v/>
      </c>
      <c r="AN56" s="146" t="str">
        <f>IF(AN55="","",VLOOKUP(AN55,'【提出用】シフト記号表（勤務時間帯)'!$C$5:$K$36,9,FALSE))</f>
        <v/>
      </c>
      <c r="AO56" s="146" t="str">
        <f>IF(AO55="","",VLOOKUP(AO55,'【提出用】シフト記号表（勤務時間帯)'!$C$5:$K$36,9,FALSE))</f>
        <v/>
      </c>
      <c r="AP56" s="146" t="str">
        <f>IF(AP55="","",VLOOKUP(AP55,'【提出用】シフト記号表（勤務時間帯)'!$C$5:$K$36,9,FALSE))</f>
        <v/>
      </c>
      <c r="AQ56" s="147" t="str">
        <f>IF(AQ55="","",VLOOKUP(AQ55,'【提出用】シフト記号表（勤務時間帯)'!$C$5:$K$36,9,FALSE))</f>
        <v/>
      </c>
      <c r="AR56" s="145" t="str">
        <f>IF(AR55="","",VLOOKUP(AR55,'【提出用】シフト記号表（勤務時間帯)'!$C$5:$K$36,9,FALSE))</f>
        <v/>
      </c>
      <c r="AS56" s="146" t="str">
        <f>IF(AS55="","",VLOOKUP(AS55,'【提出用】シフト記号表（勤務時間帯)'!$C$5:$K$36,9,FALSE))</f>
        <v/>
      </c>
      <c r="AT56" s="146" t="str">
        <f>IF(AT55="","",VLOOKUP(AT55,'【提出用】シフト記号表（勤務時間帯)'!$C$5:$K$36,9,FALSE))</f>
        <v/>
      </c>
      <c r="AU56" s="146" t="str">
        <f>IF(AU55="","",VLOOKUP(AU55,'【提出用】シフト記号表（勤務時間帯)'!$C$5:$K$36,9,FALSE))</f>
        <v/>
      </c>
      <c r="AV56" s="146" t="str">
        <f>IF(AV55="","",VLOOKUP(AV55,'【提出用】シフト記号表（勤務時間帯)'!$C$5:$K$36,9,FALSE))</f>
        <v/>
      </c>
      <c r="AW56" s="146" t="str">
        <f>IF(AW55="","",VLOOKUP(AW55,'【提出用】シフト記号表（勤務時間帯)'!$C$5:$K$36,9,FALSE))</f>
        <v/>
      </c>
      <c r="AX56" s="147" t="str">
        <f>IF(AX55="","",VLOOKUP(AX55,'【提出用】シフト記号表（勤務時間帯)'!$C$5:$K$36,9,FALSE))</f>
        <v/>
      </c>
      <c r="AY56" s="145" t="str">
        <f>IF(AY55="","",VLOOKUP(AY55,'【提出用】シフト記号表（勤務時間帯)'!$C$5:$K$36,9,FALSE))</f>
        <v/>
      </c>
      <c r="AZ56" s="146" t="str">
        <f>IF(AZ55="","",VLOOKUP(AZ55,'【提出用】シフト記号表（勤務時間帯)'!$C$5:$K$36,9,FALSE))</f>
        <v/>
      </c>
      <c r="BA56" s="147" t="str">
        <f>IF(BA55="","",VLOOKUP(BA55,'【提出用】シフト記号表（勤務時間帯)'!$C$5:$K$36,9,FALSE))</f>
        <v/>
      </c>
      <c r="BB56" s="492">
        <f>IF($BB$4="計画",SUM(W56:AX56),IF($BB$4="運営指導用",SUM(W56:BA56),""))</f>
        <v>0</v>
      </c>
      <c r="BC56" s="493"/>
      <c r="BD56" s="494">
        <f>IF($BB$4="計画",BB56/4,IF($BB$4="運営指導用",【提出用】通所介護!BB56/(【提出用】通所介護!$BC$8/7),""))</f>
        <v>0</v>
      </c>
      <c r="BE56" s="495"/>
      <c r="BF56" s="282"/>
      <c r="BG56" s="308"/>
      <c r="BH56" s="289"/>
    </row>
    <row r="57" spans="2:60" ht="20.25" customHeight="1" x14ac:dyDescent="0.4">
      <c r="B57" s="292"/>
      <c r="C57" s="326"/>
      <c r="D57" s="327"/>
      <c r="E57" s="328"/>
      <c r="F57" s="184">
        <f>C56</f>
        <v>0</v>
      </c>
      <c r="G57" s="343"/>
      <c r="H57" s="303"/>
      <c r="I57" s="301"/>
      <c r="J57" s="301"/>
      <c r="K57" s="302"/>
      <c r="L57" s="344"/>
      <c r="M57" s="314"/>
      <c r="N57" s="314"/>
      <c r="O57" s="315"/>
      <c r="P57" s="313"/>
      <c r="Q57" s="357"/>
      <c r="R57" s="344"/>
      <c r="S57" s="315"/>
      <c r="T57" s="329" t="s">
        <v>50</v>
      </c>
      <c r="U57" s="330"/>
      <c r="V57" s="331"/>
      <c r="W57" s="148" t="str">
        <f>IF(W55="","",VLOOKUP(W55,'【提出用】シフト記号表（勤務時間帯)'!$C$5:$U$36,19,FALSE))</f>
        <v/>
      </c>
      <c r="X57" s="149" t="str">
        <f>IF(X55="","",VLOOKUP(X55,'【提出用】シフト記号表（勤務時間帯)'!$C$5:$U$36,19,FALSE))</f>
        <v/>
      </c>
      <c r="Y57" s="149" t="str">
        <f>IF(Y55="","",VLOOKUP(Y55,'【提出用】シフト記号表（勤務時間帯)'!$C$5:$U$36,19,FALSE))</f>
        <v/>
      </c>
      <c r="Z57" s="149" t="str">
        <f>IF(Z55="","",VLOOKUP(Z55,'【提出用】シフト記号表（勤務時間帯)'!$C$5:$U$36,19,FALSE))</f>
        <v/>
      </c>
      <c r="AA57" s="149" t="str">
        <f>IF(AA55="","",VLOOKUP(AA55,'【提出用】シフト記号表（勤務時間帯)'!$C$5:$U$36,19,FALSE))</f>
        <v/>
      </c>
      <c r="AB57" s="149" t="str">
        <f>IF(AB55="","",VLOOKUP(AB55,'【提出用】シフト記号表（勤務時間帯)'!$C$5:$U$36,19,FALSE))</f>
        <v/>
      </c>
      <c r="AC57" s="150" t="str">
        <f>IF(AC55="","",VLOOKUP(AC55,'【提出用】シフト記号表（勤務時間帯)'!$C$5:$U$36,19,FALSE))</f>
        <v/>
      </c>
      <c r="AD57" s="148" t="str">
        <f>IF(AD55="","",VLOOKUP(AD55,'【提出用】シフト記号表（勤務時間帯)'!$C$5:$U$36,19,FALSE))</f>
        <v/>
      </c>
      <c r="AE57" s="149" t="str">
        <f>IF(AE55="","",VLOOKUP(AE55,'【提出用】シフト記号表（勤務時間帯)'!$C$5:$U$36,19,FALSE))</f>
        <v/>
      </c>
      <c r="AF57" s="149" t="str">
        <f>IF(AF55="","",VLOOKUP(AF55,'【提出用】シフト記号表（勤務時間帯)'!$C$5:$U$36,19,FALSE))</f>
        <v/>
      </c>
      <c r="AG57" s="149" t="str">
        <f>IF(AG55="","",VLOOKUP(AG55,'【提出用】シフト記号表（勤務時間帯)'!$C$5:$U$36,19,FALSE))</f>
        <v/>
      </c>
      <c r="AH57" s="149" t="str">
        <f>IF(AH55="","",VLOOKUP(AH55,'【提出用】シフト記号表（勤務時間帯)'!$C$5:$U$36,19,FALSE))</f>
        <v/>
      </c>
      <c r="AI57" s="149" t="str">
        <f>IF(AI55="","",VLOOKUP(AI55,'【提出用】シフト記号表（勤務時間帯)'!$C$5:$U$36,19,FALSE))</f>
        <v/>
      </c>
      <c r="AJ57" s="150" t="str">
        <f>IF(AJ55="","",VLOOKUP(AJ55,'【提出用】シフト記号表（勤務時間帯)'!$C$5:$U$36,19,FALSE))</f>
        <v/>
      </c>
      <c r="AK57" s="148" t="str">
        <f>IF(AK55="","",VLOOKUP(AK55,'【提出用】シフト記号表（勤務時間帯)'!$C$5:$U$36,19,FALSE))</f>
        <v/>
      </c>
      <c r="AL57" s="149" t="str">
        <f>IF(AL55="","",VLOOKUP(AL55,'【提出用】シフト記号表（勤務時間帯)'!$C$5:$U$36,19,FALSE))</f>
        <v/>
      </c>
      <c r="AM57" s="149" t="str">
        <f>IF(AM55="","",VLOOKUP(AM55,'【提出用】シフト記号表（勤務時間帯)'!$C$5:$U$36,19,FALSE))</f>
        <v/>
      </c>
      <c r="AN57" s="149" t="str">
        <f>IF(AN55="","",VLOOKUP(AN55,'【提出用】シフト記号表（勤務時間帯)'!$C$5:$U$36,19,FALSE))</f>
        <v/>
      </c>
      <c r="AO57" s="149" t="str">
        <f>IF(AO55="","",VLOOKUP(AO55,'【提出用】シフト記号表（勤務時間帯)'!$C$5:$U$36,19,FALSE))</f>
        <v/>
      </c>
      <c r="AP57" s="149" t="str">
        <f>IF(AP55="","",VLOOKUP(AP55,'【提出用】シフト記号表（勤務時間帯)'!$C$5:$U$36,19,FALSE))</f>
        <v/>
      </c>
      <c r="AQ57" s="150" t="str">
        <f>IF(AQ55="","",VLOOKUP(AQ55,'【提出用】シフト記号表（勤務時間帯)'!$C$5:$U$36,19,FALSE))</f>
        <v/>
      </c>
      <c r="AR57" s="148" t="str">
        <f>IF(AR55="","",VLOOKUP(AR55,'【提出用】シフト記号表（勤務時間帯)'!$C$5:$U$36,19,FALSE))</f>
        <v/>
      </c>
      <c r="AS57" s="149" t="str">
        <f>IF(AS55="","",VLOOKUP(AS55,'【提出用】シフト記号表（勤務時間帯)'!$C$5:$U$36,19,FALSE))</f>
        <v/>
      </c>
      <c r="AT57" s="149" t="str">
        <f>IF(AT55="","",VLOOKUP(AT55,'【提出用】シフト記号表（勤務時間帯)'!$C$5:$U$36,19,FALSE))</f>
        <v/>
      </c>
      <c r="AU57" s="149" t="str">
        <f>IF(AU55="","",VLOOKUP(AU55,'【提出用】シフト記号表（勤務時間帯)'!$C$5:$U$36,19,FALSE))</f>
        <v/>
      </c>
      <c r="AV57" s="149" t="str">
        <f>IF(AV55="","",VLOOKUP(AV55,'【提出用】シフト記号表（勤務時間帯)'!$C$5:$U$36,19,FALSE))</f>
        <v/>
      </c>
      <c r="AW57" s="149" t="str">
        <f>IF(AW55="","",VLOOKUP(AW55,'【提出用】シフト記号表（勤務時間帯)'!$C$5:$U$36,19,FALSE))</f>
        <v/>
      </c>
      <c r="AX57" s="150" t="str">
        <f>IF(AX55="","",VLOOKUP(AX55,'【提出用】シフト記号表（勤務時間帯)'!$C$5:$U$36,19,FALSE))</f>
        <v/>
      </c>
      <c r="AY57" s="148" t="str">
        <f>IF(AY55="","",VLOOKUP(AY55,'【提出用】シフト記号表（勤務時間帯)'!$C$5:$U$36,19,FALSE))</f>
        <v/>
      </c>
      <c r="AZ57" s="149" t="str">
        <f>IF(AZ55="","",VLOOKUP(AZ55,'【提出用】シフト記号表（勤務時間帯)'!$C$5:$U$36,19,FALSE))</f>
        <v/>
      </c>
      <c r="BA57" s="150" t="str">
        <f>IF(BA55="","",VLOOKUP(BA55,'【提出用】シフト記号表（勤務時間帯)'!$C$5:$U$36,19,FALSE))</f>
        <v/>
      </c>
      <c r="BB57" s="500">
        <f>IF($BB$4="計画",SUM(W57:AX57),IF($BB$4="運営指導用",SUM(W57:BA57),""))</f>
        <v>0</v>
      </c>
      <c r="BC57" s="501"/>
      <c r="BD57" s="502">
        <f>IF($BB$4="計画",BB57/4,IF($BB$4="運営指導用",【提出用】通所介護!BB57/(【提出用】通所介護!$BC$8/7),""))</f>
        <v>0</v>
      </c>
      <c r="BE57" s="503"/>
      <c r="BF57" s="313"/>
      <c r="BG57" s="314"/>
      <c r="BH57" s="315"/>
    </row>
    <row r="58" spans="2:60" ht="20.25" customHeight="1" x14ac:dyDescent="0.4">
      <c r="B58" s="292">
        <f>B55+1</f>
        <v>13</v>
      </c>
      <c r="C58" s="294"/>
      <c r="D58" s="295"/>
      <c r="E58" s="296"/>
      <c r="F58" s="185"/>
      <c r="G58" s="297"/>
      <c r="H58" s="300"/>
      <c r="I58" s="301"/>
      <c r="J58" s="301"/>
      <c r="K58" s="302"/>
      <c r="L58" s="286"/>
      <c r="M58" s="307"/>
      <c r="N58" s="307"/>
      <c r="O58" s="287"/>
      <c r="P58" s="280"/>
      <c r="Q58" s="281"/>
      <c r="R58" s="286"/>
      <c r="S58" s="287"/>
      <c r="T58" s="310" t="s">
        <v>49</v>
      </c>
      <c r="U58" s="311"/>
      <c r="V58" s="312"/>
      <c r="W58" s="186"/>
      <c r="X58" s="187"/>
      <c r="Y58" s="187"/>
      <c r="Z58" s="187"/>
      <c r="AA58" s="187"/>
      <c r="AB58" s="187"/>
      <c r="AC58" s="188"/>
      <c r="AD58" s="186"/>
      <c r="AE58" s="187"/>
      <c r="AF58" s="187"/>
      <c r="AG58" s="187"/>
      <c r="AH58" s="187"/>
      <c r="AI58" s="187"/>
      <c r="AJ58" s="188"/>
      <c r="AK58" s="186"/>
      <c r="AL58" s="187"/>
      <c r="AM58" s="187"/>
      <c r="AN58" s="187"/>
      <c r="AO58" s="187"/>
      <c r="AP58" s="187"/>
      <c r="AQ58" s="188"/>
      <c r="AR58" s="186"/>
      <c r="AS58" s="187"/>
      <c r="AT58" s="187"/>
      <c r="AU58" s="187"/>
      <c r="AV58" s="187"/>
      <c r="AW58" s="187"/>
      <c r="AX58" s="188"/>
      <c r="AY58" s="186"/>
      <c r="AZ58" s="187"/>
      <c r="BA58" s="188"/>
      <c r="BB58" s="504"/>
      <c r="BC58" s="505"/>
      <c r="BD58" s="506"/>
      <c r="BE58" s="507"/>
      <c r="BF58" s="280"/>
      <c r="BG58" s="307"/>
      <c r="BH58" s="287"/>
    </row>
    <row r="59" spans="2:60" ht="20.25" customHeight="1" x14ac:dyDescent="0.4">
      <c r="B59" s="292"/>
      <c r="C59" s="316"/>
      <c r="D59" s="317"/>
      <c r="E59" s="318"/>
      <c r="F59" s="184"/>
      <c r="G59" s="298"/>
      <c r="H59" s="303"/>
      <c r="I59" s="301"/>
      <c r="J59" s="301"/>
      <c r="K59" s="302"/>
      <c r="L59" s="288"/>
      <c r="M59" s="308"/>
      <c r="N59" s="308"/>
      <c r="O59" s="289"/>
      <c r="P59" s="282"/>
      <c r="Q59" s="283"/>
      <c r="R59" s="288"/>
      <c r="S59" s="289"/>
      <c r="T59" s="319" t="s">
        <v>15</v>
      </c>
      <c r="U59" s="320"/>
      <c r="V59" s="321"/>
      <c r="W59" s="145" t="str">
        <f>IF(W58="","",VLOOKUP(W58,'【提出用】シフト記号表（勤務時間帯)'!$C$5:$K$36,9,FALSE))</f>
        <v/>
      </c>
      <c r="X59" s="146" t="str">
        <f>IF(X58="","",VLOOKUP(X58,'【提出用】シフト記号表（勤務時間帯)'!$C$5:$K$36,9,FALSE))</f>
        <v/>
      </c>
      <c r="Y59" s="146" t="str">
        <f>IF(Y58="","",VLOOKUP(Y58,'【提出用】シフト記号表（勤務時間帯)'!$C$5:$K$36,9,FALSE))</f>
        <v/>
      </c>
      <c r="Z59" s="146" t="str">
        <f>IF(Z58="","",VLOOKUP(Z58,'【提出用】シフト記号表（勤務時間帯)'!$C$5:$K$36,9,FALSE))</f>
        <v/>
      </c>
      <c r="AA59" s="146" t="str">
        <f>IF(AA58="","",VLOOKUP(AA58,'【提出用】シフト記号表（勤務時間帯)'!$C$5:$K$36,9,FALSE))</f>
        <v/>
      </c>
      <c r="AB59" s="146" t="str">
        <f>IF(AB58="","",VLOOKUP(AB58,'【提出用】シフト記号表（勤務時間帯)'!$C$5:$K$36,9,FALSE))</f>
        <v/>
      </c>
      <c r="AC59" s="147" t="str">
        <f>IF(AC58="","",VLOOKUP(AC58,'【提出用】シフト記号表（勤務時間帯)'!$C$5:$K$36,9,FALSE))</f>
        <v/>
      </c>
      <c r="AD59" s="145" t="str">
        <f>IF(AD58="","",VLOOKUP(AD58,'【提出用】シフト記号表（勤務時間帯)'!$C$5:$K$36,9,FALSE))</f>
        <v/>
      </c>
      <c r="AE59" s="146" t="str">
        <f>IF(AE58="","",VLOOKUP(AE58,'【提出用】シフト記号表（勤務時間帯)'!$C$5:$K$36,9,FALSE))</f>
        <v/>
      </c>
      <c r="AF59" s="146" t="str">
        <f>IF(AF58="","",VLOOKUP(AF58,'【提出用】シフト記号表（勤務時間帯)'!$C$5:$K$36,9,FALSE))</f>
        <v/>
      </c>
      <c r="AG59" s="146" t="str">
        <f>IF(AG58="","",VLOOKUP(AG58,'【提出用】シフト記号表（勤務時間帯)'!$C$5:$K$36,9,FALSE))</f>
        <v/>
      </c>
      <c r="AH59" s="146" t="str">
        <f>IF(AH58="","",VLOOKUP(AH58,'【提出用】シフト記号表（勤務時間帯)'!$C$5:$K$36,9,FALSE))</f>
        <v/>
      </c>
      <c r="AI59" s="146" t="str">
        <f>IF(AI58="","",VLOOKUP(AI58,'【提出用】シフト記号表（勤務時間帯)'!$C$5:$K$36,9,FALSE))</f>
        <v/>
      </c>
      <c r="AJ59" s="147" t="str">
        <f>IF(AJ58="","",VLOOKUP(AJ58,'【提出用】シフト記号表（勤務時間帯)'!$C$5:$K$36,9,FALSE))</f>
        <v/>
      </c>
      <c r="AK59" s="145" t="str">
        <f>IF(AK58="","",VLOOKUP(AK58,'【提出用】シフト記号表（勤務時間帯)'!$C$5:$K$36,9,FALSE))</f>
        <v/>
      </c>
      <c r="AL59" s="146" t="str">
        <f>IF(AL58="","",VLOOKUP(AL58,'【提出用】シフト記号表（勤務時間帯)'!$C$5:$K$36,9,FALSE))</f>
        <v/>
      </c>
      <c r="AM59" s="146" t="str">
        <f>IF(AM58="","",VLOOKUP(AM58,'【提出用】シフト記号表（勤務時間帯)'!$C$5:$K$36,9,FALSE))</f>
        <v/>
      </c>
      <c r="AN59" s="146" t="str">
        <f>IF(AN58="","",VLOOKUP(AN58,'【提出用】シフト記号表（勤務時間帯)'!$C$5:$K$36,9,FALSE))</f>
        <v/>
      </c>
      <c r="AO59" s="146" t="str">
        <f>IF(AO58="","",VLOOKUP(AO58,'【提出用】シフト記号表（勤務時間帯)'!$C$5:$K$36,9,FALSE))</f>
        <v/>
      </c>
      <c r="AP59" s="146" t="str">
        <f>IF(AP58="","",VLOOKUP(AP58,'【提出用】シフト記号表（勤務時間帯)'!$C$5:$K$36,9,FALSE))</f>
        <v/>
      </c>
      <c r="AQ59" s="147" t="str">
        <f>IF(AQ58="","",VLOOKUP(AQ58,'【提出用】シフト記号表（勤務時間帯)'!$C$5:$K$36,9,FALSE))</f>
        <v/>
      </c>
      <c r="AR59" s="145" t="str">
        <f>IF(AR58="","",VLOOKUP(AR58,'【提出用】シフト記号表（勤務時間帯)'!$C$5:$K$36,9,FALSE))</f>
        <v/>
      </c>
      <c r="AS59" s="146" t="str">
        <f>IF(AS58="","",VLOOKUP(AS58,'【提出用】シフト記号表（勤務時間帯)'!$C$5:$K$36,9,FALSE))</f>
        <v/>
      </c>
      <c r="AT59" s="146" t="str">
        <f>IF(AT58="","",VLOOKUP(AT58,'【提出用】シフト記号表（勤務時間帯)'!$C$5:$K$36,9,FALSE))</f>
        <v/>
      </c>
      <c r="AU59" s="146" t="str">
        <f>IF(AU58="","",VLOOKUP(AU58,'【提出用】シフト記号表（勤務時間帯)'!$C$5:$K$36,9,FALSE))</f>
        <v/>
      </c>
      <c r="AV59" s="146" t="str">
        <f>IF(AV58="","",VLOOKUP(AV58,'【提出用】シフト記号表（勤務時間帯)'!$C$5:$K$36,9,FALSE))</f>
        <v/>
      </c>
      <c r="AW59" s="146" t="str">
        <f>IF(AW58="","",VLOOKUP(AW58,'【提出用】シフト記号表（勤務時間帯)'!$C$5:$K$36,9,FALSE))</f>
        <v/>
      </c>
      <c r="AX59" s="147" t="str">
        <f>IF(AX58="","",VLOOKUP(AX58,'【提出用】シフト記号表（勤務時間帯)'!$C$5:$K$36,9,FALSE))</f>
        <v/>
      </c>
      <c r="AY59" s="145" t="str">
        <f>IF(AY58="","",VLOOKUP(AY58,'【提出用】シフト記号表（勤務時間帯)'!$C$5:$K$36,9,FALSE))</f>
        <v/>
      </c>
      <c r="AZ59" s="146" t="str">
        <f>IF(AZ58="","",VLOOKUP(AZ58,'【提出用】シフト記号表（勤務時間帯)'!$C$5:$K$36,9,FALSE))</f>
        <v/>
      </c>
      <c r="BA59" s="147" t="str">
        <f>IF(BA58="","",VLOOKUP(BA58,'【提出用】シフト記号表（勤務時間帯)'!$C$5:$K$36,9,FALSE))</f>
        <v/>
      </c>
      <c r="BB59" s="492">
        <f>IF($BB$4="計画",SUM(W59:AX59),IF($BB$4="運営指導用",SUM(W59:BA59),""))</f>
        <v>0</v>
      </c>
      <c r="BC59" s="493"/>
      <c r="BD59" s="494">
        <f>IF($BB$4="計画",BB59/4,IF($BB$4="運営指導用",【提出用】通所介護!BB59/(【提出用】通所介護!$BC$8/7),""))</f>
        <v>0</v>
      </c>
      <c r="BE59" s="495"/>
      <c r="BF59" s="282"/>
      <c r="BG59" s="308"/>
      <c r="BH59" s="289"/>
    </row>
    <row r="60" spans="2:60" ht="20.25" customHeight="1" thickBot="1" x14ac:dyDescent="0.45">
      <c r="B60" s="293"/>
      <c r="C60" s="326"/>
      <c r="D60" s="327"/>
      <c r="E60" s="328"/>
      <c r="F60" s="189">
        <f>C59</f>
        <v>0</v>
      </c>
      <c r="G60" s="299"/>
      <c r="H60" s="304"/>
      <c r="I60" s="305"/>
      <c r="J60" s="305"/>
      <c r="K60" s="306"/>
      <c r="L60" s="290"/>
      <c r="M60" s="309"/>
      <c r="N60" s="309"/>
      <c r="O60" s="291"/>
      <c r="P60" s="284"/>
      <c r="Q60" s="285"/>
      <c r="R60" s="290"/>
      <c r="S60" s="291"/>
      <c r="T60" s="340" t="s">
        <v>50</v>
      </c>
      <c r="U60" s="341"/>
      <c r="V60" s="342"/>
      <c r="W60" s="148" t="str">
        <f>IF(W58="","",VLOOKUP(W58,'【提出用】シフト記号表（勤務時間帯)'!$C$5:$U$36,19,FALSE))</f>
        <v/>
      </c>
      <c r="X60" s="149" t="str">
        <f>IF(X58="","",VLOOKUP(X58,'【提出用】シフト記号表（勤務時間帯)'!$C$5:$U$36,19,FALSE))</f>
        <v/>
      </c>
      <c r="Y60" s="149" t="str">
        <f>IF(Y58="","",VLOOKUP(Y58,'【提出用】シフト記号表（勤務時間帯)'!$C$5:$U$36,19,FALSE))</f>
        <v/>
      </c>
      <c r="Z60" s="149" t="str">
        <f>IF(Z58="","",VLOOKUP(Z58,'【提出用】シフト記号表（勤務時間帯)'!$C$5:$U$36,19,FALSE))</f>
        <v/>
      </c>
      <c r="AA60" s="149" t="str">
        <f>IF(AA58="","",VLOOKUP(AA58,'【提出用】シフト記号表（勤務時間帯)'!$C$5:$U$36,19,FALSE))</f>
        <v/>
      </c>
      <c r="AB60" s="149" t="str">
        <f>IF(AB58="","",VLOOKUP(AB58,'【提出用】シフト記号表（勤務時間帯)'!$C$5:$U$36,19,FALSE))</f>
        <v/>
      </c>
      <c r="AC60" s="150" t="str">
        <f>IF(AC58="","",VLOOKUP(AC58,'【提出用】シフト記号表（勤務時間帯)'!$C$5:$U$36,19,FALSE))</f>
        <v/>
      </c>
      <c r="AD60" s="148" t="str">
        <f>IF(AD58="","",VLOOKUP(AD58,'【提出用】シフト記号表（勤務時間帯)'!$C$5:$U$36,19,FALSE))</f>
        <v/>
      </c>
      <c r="AE60" s="149" t="str">
        <f>IF(AE58="","",VLOOKUP(AE58,'【提出用】シフト記号表（勤務時間帯)'!$C$5:$U$36,19,FALSE))</f>
        <v/>
      </c>
      <c r="AF60" s="149" t="str">
        <f>IF(AF58="","",VLOOKUP(AF58,'【提出用】シフト記号表（勤務時間帯)'!$C$5:$U$36,19,FALSE))</f>
        <v/>
      </c>
      <c r="AG60" s="149" t="str">
        <f>IF(AG58="","",VLOOKUP(AG58,'【提出用】シフト記号表（勤務時間帯)'!$C$5:$U$36,19,FALSE))</f>
        <v/>
      </c>
      <c r="AH60" s="149" t="str">
        <f>IF(AH58="","",VLOOKUP(AH58,'【提出用】シフト記号表（勤務時間帯)'!$C$5:$U$36,19,FALSE))</f>
        <v/>
      </c>
      <c r="AI60" s="149" t="str">
        <f>IF(AI58="","",VLOOKUP(AI58,'【提出用】シフト記号表（勤務時間帯)'!$C$5:$U$36,19,FALSE))</f>
        <v/>
      </c>
      <c r="AJ60" s="150" t="str">
        <f>IF(AJ58="","",VLOOKUP(AJ58,'【提出用】シフト記号表（勤務時間帯)'!$C$5:$U$36,19,FALSE))</f>
        <v/>
      </c>
      <c r="AK60" s="148" t="str">
        <f>IF(AK58="","",VLOOKUP(AK58,'【提出用】シフト記号表（勤務時間帯)'!$C$5:$U$36,19,FALSE))</f>
        <v/>
      </c>
      <c r="AL60" s="149" t="str">
        <f>IF(AL58="","",VLOOKUP(AL58,'【提出用】シフト記号表（勤務時間帯)'!$C$5:$U$36,19,FALSE))</f>
        <v/>
      </c>
      <c r="AM60" s="149" t="str">
        <f>IF(AM58="","",VLOOKUP(AM58,'【提出用】シフト記号表（勤務時間帯)'!$C$5:$U$36,19,FALSE))</f>
        <v/>
      </c>
      <c r="AN60" s="149" t="str">
        <f>IF(AN58="","",VLOOKUP(AN58,'【提出用】シフト記号表（勤務時間帯)'!$C$5:$U$36,19,FALSE))</f>
        <v/>
      </c>
      <c r="AO60" s="149" t="str">
        <f>IF(AO58="","",VLOOKUP(AO58,'【提出用】シフト記号表（勤務時間帯)'!$C$5:$U$36,19,FALSE))</f>
        <v/>
      </c>
      <c r="AP60" s="149" t="str">
        <f>IF(AP58="","",VLOOKUP(AP58,'【提出用】シフト記号表（勤務時間帯)'!$C$5:$U$36,19,FALSE))</f>
        <v/>
      </c>
      <c r="AQ60" s="150" t="str">
        <f>IF(AQ58="","",VLOOKUP(AQ58,'【提出用】シフト記号表（勤務時間帯)'!$C$5:$U$36,19,FALSE))</f>
        <v/>
      </c>
      <c r="AR60" s="148" t="str">
        <f>IF(AR58="","",VLOOKUP(AR58,'【提出用】シフト記号表（勤務時間帯)'!$C$5:$U$36,19,FALSE))</f>
        <v/>
      </c>
      <c r="AS60" s="149" t="str">
        <f>IF(AS58="","",VLOOKUP(AS58,'【提出用】シフト記号表（勤務時間帯)'!$C$5:$U$36,19,FALSE))</f>
        <v/>
      </c>
      <c r="AT60" s="149" t="str">
        <f>IF(AT58="","",VLOOKUP(AT58,'【提出用】シフト記号表（勤務時間帯)'!$C$5:$U$36,19,FALSE))</f>
        <v/>
      </c>
      <c r="AU60" s="149" t="str">
        <f>IF(AU58="","",VLOOKUP(AU58,'【提出用】シフト記号表（勤務時間帯)'!$C$5:$U$36,19,FALSE))</f>
        <v/>
      </c>
      <c r="AV60" s="149" t="str">
        <f>IF(AV58="","",VLOOKUP(AV58,'【提出用】シフト記号表（勤務時間帯)'!$C$5:$U$36,19,FALSE))</f>
        <v/>
      </c>
      <c r="AW60" s="149" t="str">
        <f>IF(AW58="","",VLOOKUP(AW58,'【提出用】シフト記号表（勤務時間帯)'!$C$5:$U$36,19,FALSE))</f>
        <v/>
      </c>
      <c r="AX60" s="150" t="str">
        <f>IF(AX58="","",VLOOKUP(AX58,'【提出用】シフト記号表（勤務時間帯)'!$C$5:$U$36,19,FALSE))</f>
        <v/>
      </c>
      <c r="AY60" s="148" t="str">
        <f>IF(AY58="","",VLOOKUP(AY58,'【提出用】シフト記号表（勤務時間帯)'!$C$5:$U$36,19,FALSE))</f>
        <v/>
      </c>
      <c r="AZ60" s="149" t="str">
        <f>IF(AZ58="","",VLOOKUP(AZ58,'【提出用】シフト記号表（勤務時間帯)'!$C$5:$U$36,19,FALSE))</f>
        <v/>
      </c>
      <c r="BA60" s="150" t="str">
        <f>IF(BA58="","",VLOOKUP(BA58,'【提出用】シフト記号表（勤務時間帯)'!$C$5:$U$36,19,FALSE))</f>
        <v/>
      </c>
      <c r="BB60" s="496">
        <f>IF($BB$4="計画",SUM(W60:AX60),IF($BB$4="運営指導用",SUM(W60:BA60),""))</f>
        <v>0</v>
      </c>
      <c r="BC60" s="497"/>
      <c r="BD60" s="498">
        <f>IF($BB$4="計画",BB60/4,IF($BB$4="運営指導用",【提出用】通所介護!BB60/(【提出用】通所介護!$BC$8/7),""))</f>
        <v>0</v>
      </c>
      <c r="BE60" s="499"/>
      <c r="BF60" s="284"/>
      <c r="BG60" s="309"/>
      <c r="BH60" s="291"/>
    </row>
    <row r="61" spans="2:60" s="93" customFormat="1" ht="6" customHeight="1" thickBot="1" x14ac:dyDescent="0.45">
      <c r="B61" s="116"/>
      <c r="C61" s="110"/>
      <c r="D61" s="110"/>
      <c r="E61" s="110"/>
      <c r="F61" s="94"/>
      <c r="G61" s="94"/>
      <c r="H61" s="95"/>
      <c r="I61" s="95"/>
      <c r="J61" s="95"/>
      <c r="K61" s="95"/>
      <c r="L61" s="94"/>
      <c r="M61" s="94"/>
      <c r="N61" s="94"/>
      <c r="O61" s="94"/>
      <c r="P61" s="94"/>
      <c r="Q61" s="94"/>
      <c r="R61" s="94"/>
      <c r="S61" s="94"/>
      <c r="T61" s="96"/>
      <c r="U61" s="96"/>
      <c r="V61" s="96"/>
      <c r="W61" s="95"/>
      <c r="X61" s="95"/>
      <c r="Y61" s="95"/>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5"/>
      <c r="AY61" s="95"/>
      <c r="AZ61" s="95"/>
      <c r="BA61" s="95"/>
      <c r="BB61" s="97"/>
      <c r="BC61" s="97"/>
      <c r="BD61" s="97"/>
      <c r="BE61" s="97"/>
      <c r="BF61" s="94"/>
      <c r="BG61" s="94"/>
      <c r="BH61" s="98"/>
    </row>
    <row r="62" spans="2:60" ht="20.100000000000001" customHeight="1" x14ac:dyDescent="0.4">
      <c r="B62" s="117"/>
      <c r="C62" s="33"/>
      <c r="D62" s="33"/>
      <c r="E62" s="33"/>
      <c r="F62" s="33"/>
      <c r="G62" s="33"/>
      <c r="H62" s="261" t="s">
        <v>151</v>
      </c>
      <c r="I62" s="261"/>
      <c r="J62" s="261"/>
      <c r="K62" s="261"/>
      <c r="L62" s="261"/>
      <c r="M62" s="261"/>
      <c r="N62" s="261"/>
      <c r="O62" s="261"/>
      <c r="P62" s="261"/>
      <c r="Q62" s="261"/>
      <c r="R62" s="261"/>
      <c r="S62" s="261"/>
      <c r="T62" s="261"/>
      <c r="U62" s="261"/>
      <c r="V62" s="262"/>
      <c r="W62" s="151" t="str">
        <f t="shared" ref="W62:BA62" si="1">IF(SUMIF($F$22:$F$60, "生活相談員", W22:W60)=0,"",SUMIF($F$22:$F$60,"生活相談員",W22:W60))</f>
        <v/>
      </c>
      <c r="X62" s="152" t="str">
        <f t="shared" si="1"/>
        <v/>
      </c>
      <c r="Y62" s="152" t="str">
        <f t="shared" si="1"/>
        <v/>
      </c>
      <c r="Z62" s="152" t="str">
        <f t="shared" si="1"/>
        <v/>
      </c>
      <c r="AA62" s="152" t="str">
        <f t="shared" si="1"/>
        <v/>
      </c>
      <c r="AB62" s="152" t="str">
        <f t="shared" si="1"/>
        <v/>
      </c>
      <c r="AC62" s="153" t="str">
        <f t="shared" si="1"/>
        <v/>
      </c>
      <c r="AD62" s="151" t="str">
        <f t="shared" si="1"/>
        <v/>
      </c>
      <c r="AE62" s="152" t="str">
        <f t="shared" si="1"/>
        <v/>
      </c>
      <c r="AF62" s="152" t="str">
        <f t="shared" si="1"/>
        <v/>
      </c>
      <c r="AG62" s="152" t="str">
        <f t="shared" si="1"/>
        <v/>
      </c>
      <c r="AH62" s="152" t="str">
        <f t="shared" si="1"/>
        <v/>
      </c>
      <c r="AI62" s="152" t="str">
        <f t="shared" si="1"/>
        <v/>
      </c>
      <c r="AJ62" s="153" t="str">
        <f t="shared" si="1"/>
        <v/>
      </c>
      <c r="AK62" s="151" t="str">
        <f t="shared" si="1"/>
        <v/>
      </c>
      <c r="AL62" s="152" t="str">
        <f t="shared" si="1"/>
        <v/>
      </c>
      <c r="AM62" s="152" t="str">
        <f t="shared" si="1"/>
        <v/>
      </c>
      <c r="AN62" s="152" t="str">
        <f t="shared" si="1"/>
        <v/>
      </c>
      <c r="AO62" s="152" t="str">
        <f t="shared" si="1"/>
        <v/>
      </c>
      <c r="AP62" s="152" t="str">
        <f t="shared" si="1"/>
        <v/>
      </c>
      <c r="AQ62" s="153" t="str">
        <f t="shared" si="1"/>
        <v/>
      </c>
      <c r="AR62" s="151" t="str">
        <f t="shared" si="1"/>
        <v/>
      </c>
      <c r="AS62" s="152" t="str">
        <f t="shared" si="1"/>
        <v/>
      </c>
      <c r="AT62" s="152" t="str">
        <f t="shared" si="1"/>
        <v/>
      </c>
      <c r="AU62" s="152" t="str">
        <f t="shared" si="1"/>
        <v/>
      </c>
      <c r="AV62" s="152" t="str">
        <f t="shared" si="1"/>
        <v/>
      </c>
      <c r="AW62" s="152" t="str">
        <f t="shared" si="1"/>
        <v/>
      </c>
      <c r="AX62" s="153" t="str">
        <f t="shared" si="1"/>
        <v/>
      </c>
      <c r="AY62" s="151" t="str">
        <f t="shared" si="1"/>
        <v/>
      </c>
      <c r="AZ62" s="152" t="str">
        <f t="shared" si="1"/>
        <v/>
      </c>
      <c r="BA62" s="153" t="str">
        <f t="shared" si="1"/>
        <v/>
      </c>
      <c r="BB62" s="263" t="str">
        <f>IF(SUMIF($C$22:$C$60, "生活相談員", BB22:BC60)=0,"",SUMIF($C$22:$C$60,"生活相談員",BB22:BC60))</f>
        <v/>
      </c>
      <c r="BC62" s="264"/>
      <c r="BD62" s="265" t="str">
        <f>IF(BB62="","",IF($BB$4="計画",BB62/4,IF($BB$4="運営指導用",BB62/(【提出用】通所介護!$BC$8/7),"")))</f>
        <v/>
      </c>
      <c r="BE62" s="266"/>
      <c r="BF62" s="228"/>
      <c r="BG62" s="229"/>
      <c r="BH62" s="230"/>
    </row>
    <row r="63" spans="2:60" ht="20.25" customHeight="1" x14ac:dyDescent="0.4">
      <c r="B63" s="118"/>
      <c r="C63" s="34"/>
      <c r="D63" s="34"/>
      <c r="E63" s="34"/>
      <c r="F63" s="34"/>
      <c r="G63" s="34"/>
      <c r="H63" s="252" t="s">
        <v>152</v>
      </c>
      <c r="I63" s="252"/>
      <c r="J63" s="252"/>
      <c r="K63" s="252"/>
      <c r="L63" s="252"/>
      <c r="M63" s="252"/>
      <c r="N63" s="252"/>
      <c r="O63" s="252"/>
      <c r="P63" s="252"/>
      <c r="Q63" s="252"/>
      <c r="R63" s="252"/>
      <c r="S63" s="252"/>
      <c r="T63" s="252"/>
      <c r="U63" s="252"/>
      <c r="V63" s="253"/>
      <c r="W63" s="154" t="str">
        <f t="shared" ref="W63:BA63" si="2">IF(SUMIF($F$22:$F$60, "介護職員", W22:W60)=0,"",SUMIF($F$22:$F$60, "介護職員", W22:W60))</f>
        <v/>
      </c>
      <c r="X63" s="155" t="str">
        <f t="shared" si="2"/>
        <v/>
      </c>
      <c r="Y63" s="155" t="str">
        <f t="shared" si="2"/>
        <v/>
      </c>
      <c r="Z63" s="155" t="str">
        <f t="shared" si="2"/>
        <v/>
      </c>
      <c r="AA63" s="155" t="str">
        <f t="shared" si="2"/>
        <v/>
      </c>
      <c r="AB63" s="155" t="str">
        <f t="shared" si="2"/>
        <v/>
      </c>
      <c r="AC63" s="156" t="str">
        <f t="shared" si="2"/>
        <v/>
      </c>
      <c r="AD63" s="154" t="str">
        <f t="shared" si="2"/>
        <v/>
      </c>
      <c r="AE63" s="155" t="str">
        <f t="shared" si="2"/>
        <v/>
      </c>
      <c r="AF63" s="155" t="str">
        <f t="shared" si="2"/>
        <v/>
      </c>
      <c r="AG63" s="155" t="str">
        <f t="shared" si="2"/>
        <v/>
      </c>
      <c r="AH63" s="155" t="str">
        <f t="shared" si="2"/>
        <v/>
      </c>
      <c r="AI63" s="155" t="str">
        <f t="shared" si="2"/>
        <v/>
      </c>
      <c r="AJ63" s="156" t="str">
        <f t="shared" si="2"/>
        <v/>
      </c>
      <c r="AK63" s="154" t="str">
        <f t="shared" si="2"/>
        <v/>
      </c>
      <c r="AL63" s="155" t="str">
        <f t="shared" si="2"/>
        <v/>
      </c>
      <c r="AM63" s="155" t="str">
        <f t="shared" si="2"/>
        <v/>
      </c>
      <c r="AN63" s="155" t="str">
        <f t="shared" si="2"/>
        <v/>
      </c>
      <c r="AO63" s="155" t="str">
        <f t="shared" si="2"/>
        <v/>
      </c>
      <c r="AP63" s="155" t="str">
        <f t="shared" si="2"/>
        <v/>
      </c>
      <c r="AQ63" s="156" t="str">
        <f t="shared" si="2"/>
        <v/>
      </c>
      <c r="AR63" s="154" t="str">
        <f t="shared" si="2"/>
        <v/>
      </c>
      <c r="AS63" s="155" t="str">
        <f t="shared" si="2"/>
        <v/>
      </c>
      <c r="AT63" s="155" t="str">
        <f t="shared" si="2"/>
        <v/>
      </c>
      <c r="AU63" s="155" t="str">
        <f t="shared" si="2"/>
        <v/>
      </c>
      <c r="AV63" s="155" t="str">
        <f t="shared" si="2"/>
        <v/>
      </c>
      <c r="AW63" s="155" t="str">
        <f t="shared" si="2"/>
        <v/>
      </c>
      <c r="AX63" s="156" t="str">
        <f t="shared" si="2"/>
        <v/>
      </c>
      <c r="AY63" s="154" t="str">
        <f t="shared" si="2"/>
        <v/>
      </c>
      <c r="AZ63" s="155" t="str">
        <f t="shared" si="2"/>
        <v/>
      </c>
      <c r="BA63" s="156" t="str">
        <f t="shared" si="2"/>
        <v/>
      </c>
      <c r="BB63" s="488" t="str">
        <f>IF(SUMIF($C$22:$C$60, "介護職員", BB22:BB60)=0,"",SUMIF($C$22:$C$60, "介護職員", BB22:BB60))</f>
        <v/>
      </c>
      <c r="BC63" s="489"/>
      <c r="BD63" s="490" t="str">
        <f>IF(BB63="","",IF($BB$4="計画",BB63/4,IF($BB$4="運営指導用",BB63/(【提出用】通所介護!$BC$8/7),"")))</f>
        <v/>
      </c>
      <c r="BE63" s="491"/>
      <c r="BF63" s="231"/>
      <c r="BG63" s="232"/>
      <c r="BH63" s="233"/>
    </row>
    <row r="64" spans="2:60" ht="20.25" customHeight="1" x14ac:dyDescent="0.4">
      <c r="B64" s="118"/>
      <c r="C64" s="34"/>
      <c r="D64" s="34"/>
      <c r="E64" s="34"/>
      <c r="F64" s="34"/>
      <c r="G64" s="34"/>
      <c r="H64" s="252" t="s">
        <v>153</v>
      </c>
      <c r="I64" s="252"/>
      <c r="J64" s="252"/>
      <c r="K64" s="252"/>
      <c r="L64" s="252"/>
      <c r="M64" s="252"/>
      <c r="N64" s="252"/>
      <c r="O64" s="252"/>
      <c r="P64" s="252"/>
      <c r="Q64" s="252"/>
      <c r="R64" s="252"/>
      <c r="S64" s="252"/>
      <c r="T64" s="252"/>
      <c r="U64" s="252"/>
      <c r="V64" s="253"/>
      <c r="W64" s="190"/>
      <c r="X64" s="191"/>
      <c r="Y64" s="191"/>
      <c r="Z64" s="191"/>
      <c r="AA64" s="191"/>
      <c r="AB64" s="191"/>
      <c r="AC64" s="192"/>
      <c r="AD64" s="190"/>
      <c r="AE64" s="191"/>
      <c r="AF64" s="191"/>
      <c r="AG64" s="191"/>
      <c r="AH64" s="191"/>
      <c r="AI64" s="191"/>
      <c r="AJ64" s="192"/>
      <c r="AK64" s="190"/>
      <c r="AL64" s="191"/>
      <c r="AM64" s="191"/>
      <c r="AN64" s="191"/>
      <c r="AO64" s="191"/>
      <c r="AP64" s="191"/>
      <c r="AQ64" s="192"/>
      <c r="AR64" s="190"/>
      <c r="AS64" s="191"/>
      <c r="AT64" s="191"/>
      <c r="AU64" s="191"/>
      <c r="AV64" s="191"/>
      <c r="AW64" s="191"/>
      <c r="AX64" s="192"/>
      <c r="AY64" s="190"/>
      <c r="AZ64" s="191"/>
      <c r="BA64" s="192"/>
      <c r="BB64" s="271"/>
      <c r="BC64" s="272"/>
      <c r="BD64" s="272"/>
      <c r="BE64" s="273"/>
      <c r="BF64" s="231"/>
      <c r="BG64" s="232"/>
      <c r="BH64" s="233"/>
    </row>
    <row r="65" spans="1:75" ht="20.25" customHeight="1" x14ac:dyDescent="0.4">
      <c r="B65" s="118"/>
      <c r="C65" s="34"/>
      <c r="D65" s="34"/>
      <c r="E65" s="34"/>
      <c r="F65" s="34"/>
      <c r="G65" s="34"/>
      <c r="H65" s="252" t="s">
        <v>188</v>
      </c>
      <c r="I65" s="252"/>
      <c r="J65" s="252"/>
      <c r="K65" s="252"/>
      <c r="L65" s="252"/>
      <c r="M65" s="252"/>
      <c r="N65" s="252"/>
      <c r="O65" s="252"/>
      <c r="P65" s="252"/>
      <c r="Q65" s="252"/>
      <c r="R65" s="252"/>
      <c r="S65" s="252"/>
      <c r="T65" s="252"/>
      <c r="U65" s="252"/>
      <c r="V65" s="253"/>
      <c r="W65" s="190"/>
      <c r="X65" s="191"/>
      <c r="Y65" s="191"/>
      <c r="Z65" s="191"/>
      <c r="AA65" s="191"/>
      <c r="AB65" s="191"/>
      <c r="AC65" s="192"/>
      <c r="AD65" s="190"/>
      <c r="AE65" s="191"/>
      <c r="AF65" s="191"/>
      <c r="AG65" s="191"/>
      <c r="AH65" s="191"/>
      <c r="AI65" s="191"/>
      <c r="AJ65" s="192"/>
      <c r="AK65" s="190"/>
      <c r="AL65" s="191"/>
      <c r="AM65" s="191"/>
      <c r="AN65" s="191"/>
      <c r="AO65" s="191"/>
      <c r="AP65" s="191"/>
      <c r="AQ65" s="192"/>
      <c r="AR65" s="190"/>
      <c r="AS65" s="191"/>
      <c r="AT65" s="191"/>
      <c r="AU65" s="191"/>
      <c r="AV65" s="191"/>
      <c r="AW65" s="191"/>
      <c r="AX65" s="192"/>
      <c r="AY65" s="190"/>
      <c r="AZ65" s="191"/>
      <c r="BA65" s="192"/>
      <c r="BB65" s="274"/>
      <c r="BC65" s="275"/>
      <c r="BD65" s="275"/>
      <c r="BE65" s="276"/>
      <c r="BF65" s="231"/>
      <c r="BG65" s="232"/>
      <c r="BH65" s="233"/>
    </row>
    <row r="66" spans="1:75" ht="20.25" customHeight="1" x14ac:dyDescent="0.4">
      <c r="B66" s="118"/>
      <c r="C66" s="34"/>
      <c r="D66" s="34"/>
      <c r="E66" s="34"/>
      <c r="F66" s="34"/>
      <c r="G66" s="34"/>
      <c r="H66" s="252" t="s">
        <v>203</v>
      </c>
      <c r="I66" s="252"/>
      <c r="J66" s="252"/>
      <c r="K66" s="252"/>
      <c r="L66" s="252"/>
      <c r="M66" s="252"/>
      <c r="N66" s="252"/>
      <c r="O66" s="252"/>
      <c r="P66" s="252"/>
      <c r="Q66" s="252"/>
      <c r="R66" s="252"/>
      <c r="S66" s="252"/>
      <c r="T66" s="252"/>
      <c r="U66" s="252"/>
      <c r="V66" s="253"/>
      <c r="W66" s="157" t="str">
        <f>IF(W65&lt;&gt;"",IF(W64&gt;15,((W64-15)/5+1)*W65,W65),"")</f>
        <v/>
      </c>
      <c r="X66" s="158" t="str">
        <f t="shared" ref="X66:BA66" si="3">IF(X65&lt;&gt;"",IF(X64&gt;15,((X64-15)/5+1)*X65,X65),"")</f>
        <v/>
      </c>
      <c r="Y66" s="158" t="str">
        <f t="shared" si="3"/>
        <v/>
      </c>
      <c r="Z66" s="158" t="str">
        <f t="shared" si="3"/>
        <v/>
      </c>
      <c r="AA66" s="158" t="str">
        <f t="shared" si="3"/>
        <v/>
      </c>
      <c r="AB66" s="158" t="str">
        <f t="shared" si="3"/>
        <v/>
      </c>
      <c r="AC66" s="159" t="str">
        <f t="shared" si="3"/>
        <v/>
      </c>
      <c r="AD66" s="157" t="str">
        <f t="shared" si="3"/>
        <v/>
      </c>
      <c r="AE66" s="158" t="str">
        <f t="shared" si="3"/>
        <v/>
      </c>
      <c r="AF66" s="158" t="str">
        <f t="shared" si="3"/>
        <v/>
      </c>
      <c r="AG66" s="158" t="str">
        <f t="shared" si="3"/>
        <v/>
      </c>
      <c r="AH66" s="158" t="str">
        <f t="shared" si="3"/>
        <v/>
      </c>
      <c r="AI66" s="158" t="str">
        <f t="shared" si="3"/>
        <v/>
      </c>
      <c r="AJ66" s="159" t="str">
        <f t="shared" si="3"/>
        <v/>
      </c>
      <c r="AK66" s="157" t="str">
        <f t="shared" si="3"/>
        <v/>
      </c>
      <c r="AL66" s="158" t="str">
        <f t="shared" si="3"/>
        <v/>
      </c>
      <c r="AM66" s="158" t="str">
        <f t="shared" si="3"/>
        <v/>
      </c>
      <c r="AN66" s="158" t="str">
        <f t="shared" si="3"/>
        <v/>
      </c>
      <c r="AO66" s="158" t="str">
        <f t="shared" si="3"/>
        <v/>
      </c>
      <c r="AP66" s="158" t="str">
        <f t="shared" si="3"/>
        <v/>
      </c>
      <c r="AQ66" s="159" t="str">
        <f t="shared" si="3"/>
        <v/>
      </c>
      <c r="AR66" s="157" t="str">
        <f t="shared" si="3"/>
        <v/>
      </c>
      <c r="AS66" s="158" t="str">
        <f t="shared" si="3"/>
        <v/>
      </c>
      <c r="AT66" s="158" t="str">
        <f t="shared" si="3"/>
        <v/>
      </c>
      <c r="AU66" s="158" t="str">
        <f t="shared" si="3"/>
        <v/>
      </c>
      <c r="AV66" s="158" t="str">
        <f t="shared" si="3"/>
        <v/>
      </c>
      <c r="AW66" s="158" t="str">
        <f t="shared" si="3"/>
        <v/>
      </c>
      <c r="AX66" s="159" t="str">
        <f t="shared" si="3"/>
        <v/>
      </c>
      <c r="AY66" s="154" t="str">
        <f t="shared" si="3"/>
        <v/>
      </c>
      <c r="AZ66" s="155" t="str">
        <f t="shared" si="3"/>
        <v/>
      </c>
      <c r="BA66" s="156" t="str">
        <f t="shared" si="3"/>
        <v/>
      </c>
      <c r="BB66" s="274"/>
      <c r="BC66" s="275"/>
      <c r="BD66" s="275"/>
      <c r="BE66" s="276"/>
      <c r="BF66" s="231"/>
      <c r="BG66" s="232"/>
      <c r="BH66" s="233"/>
    </row>
    <row r="67" spans="1:75" ht="20.25" customHeight="1" thickBot="1" x14ac:dyDescent="0.45">
      <c r="B67" s="119"/>
      <c r="C67" s="115"/>
      <c r="D67" s="115"/>
      <c r="E67" s="115"/>
      <c r="F67" s="115"/>
      <c r="G67" s="115"/>
      <c r="H67" s="254" t="s">
        <v>204</v>
      </c>
      <c r="I67" s="254"/>
      <c r="J67" s="254"/>
      <c r="K67" s="254"/>
      <c r="L67" s="255"/>
      <c r="M67" s="255"/>
      <c r="N67" s="255"/>
      <c r="O67" s="255"/>
      <c r="P67" s="255"/>
      <c r="Q67" s="255"/>
      <c r="R67" s="255"/>
      <c r="S67" s="255"/>
      <c r="T67" s="255"/>
      <c r="U67" s="255"/>
      <c r="V67" s="256"/>
      <c r="W67" s="160" t="str">
        <f>IF(W66="","",IF(W63&gt;=W66,"○","×"))</f>
        <v/>
      </c>
      <c r="X67" s="161" t="str">
        <f t="shared" ref="X67:AC67" si="4">IF(X66="","",IF(X63&gt;=X66,"○","×"))</f>
        <v/>
      </c>
      <c r="Y67" s="161" t="str">
        <f t="shared" si="4"/>
        <v/>
      </c>
      <c r="Z67" s="161" t="str">
        <f t="shared" si="4"/>
        <v/>
      </c>
      <c r="AA67" s="161" t="str">
        <f t="shared" si="4"/>
        <v/>
      </c>
      <c r="AB67" s="161" t="str">
        <f t="shared" si="4"/>
        <v/>
      </c>
      <c r="AC67" s="162" t="str">
        <f t="shared" si="4"/>
        <v/>
      </c>
      <c r="AD67" s="160" t="str">
        <f>IF(AD66="","",IF(AD63&gt;=AD66,"○","×"))</f>
        <v/>
      </c>
      <c r="AE67" s="161" t="str">
        <f t="shared" ref="AE67:AJ67" si="5">IF(AE66="","",IF(AE63&gt;=AE66,"○","×"))</f>
        <v/>
      </c>
      <c r="AF67" s="161" t="str">
        <f t="shared" si="5"/>
        <v/>
      </c>
      <c r="AG67" s="161" t="str">
        <f t="shared" si="5"/>
        <v/>
      </c>
      <c r="AH67" s="161" t="str">
        <f t="shared" si="5"/>
        <v/>
      </c>
      <c r="AI67" s="161" t="str">
        <f t="shared" si="5"/>
        <v/>
      </c>
      <c r="AJ67" s="162" t="str">
        <f t="shared" si="5"/>
        <v/>
      </c>
      <c r="AK67" s="160" t="str">
        <f>IF(AK66="","",IF(AK63&gt;=AK66,"○","×"))</f>
        <v/>
      </c>
      <c r="AL67" s="161" t="str">
        <f t="shared" ref="AL67:AQ67" si="6">IF(AL66="","",IF(AL63&gt;=AL66,"○","×"))</f>
        <v/>
      </c>
      <c r="AM67" s="161" t="str">
        <f t="shared" si="6"/>
        <v/>
      </c>
      <c r="AN67" s="161" t="str">
        <f t="shared" si="6"/>
        <v/>
      </c>
      <c r="AO67" s="161" t="str">
        <f t="shared" si="6"/>
        <v/>
      </c>
      <c r="AP67" s="161" t="str">
        <f t="shared" si="6"/>
        <v/>
      </c>
      <c r="AQ67" s="162" t="str">
        <f t="shared" si="6"/>
        <v/>
      </c>
      <c r="AR67" s="160" t="str">
        <f>IF(AR66="","",IF(AR63&gt;=AR66,"○","×"))</f>
        <v/>
      </c>
      <c r="AS67" s="161" t="str">
        <f t="shared" ref="AS67:AX67" si="7">IF(AS66="","",IF(AS63&gt;=AS66,"○","×"))</f>
        <v/>
      </c>
      <c r="AT67" s="161" t="str">
        <f t="shared" si="7"/>
        <v/>
      </c>
      <c r="AU67" s="161" t="str">
        <f t="shared" si="7"/>
        <v/>
      </c>
      <c r="AV67" s="161" t="str">
        <f t="shared" si="7"/>
        <v/>
      </c>
      <c r="AW67" s="161" t="str">
        <f t="shared" si="7"/>
        <v/>
      </c>
      <c r="AX67" s="162" t="str">
        <f t="shared" si="7"/>
        <v/>
      </c>
      <c r="AY67" s="160" t="str">
        <f>IF(AY66="","",IF(AY63&gt;=AY66,"○","×"))</f>
        <v/>
      </c>
      <c r="AZ67" s="161" t="str">
        <f t="shared" ref="AZ67:BA67" si="8">IF(AZ66="","",IF(AZ63&gt;=AZ66,"○","×"))</f>
        <v/>
      </c>
      <c r="BA67" s="162" t="str">
        <f t="shared" si="8"/>
        <v/>
      </c>
      <c r="BB67" s="274"/>
      <c r="BC67" s="275"/>
      <c r="BD67" s="275"/>
      <c r="BE67" s="276"/>
      <c r="BF67" s="231"/>
      <c r="BG67" s="232"/>
      <c r="BH67" s="233"/>
    </row>
    <row r="68" spans="1:75" ht="18.75" customHeight="1" x14ac:dyDescent="0.4">
      <c r="B68" s="237" t="s">
        <v>154</v>
      </c>
      <c r="C68" s="238"/>
      <c r="D68" s="238"/>
      <c r="E68" s="238"/>
      <c r="F68" s="238"/>
      <c r="G68" s="238"/>
      <c r="H68" s="238"/>
      <c r="I68" s="238"/>
      <c r="J68" s="238"/>
      <c r="K68" s="239"/>
      <c r="L68" s="246" t="s">
        <v>73</v>
      </c>
      <c r="M68" s="246"/>
      <c r="N68" s="246"/>
      <c r="O68" s="246"/>
      <c r="P68" s="246"/>
      <c r="Q68" s="246"/>
      <c r="R68" s="246"/>
      <c r="S68" s="246"/>
      <c r="T68" s="246"/>
      <c r="U68" s="246"/>
      <c r="V68" s="247"/>
      <c r="W68" s="166" t="str">
        <f>IF($L68="","",IF(COUNTIFS($F$22:$F$60,$L68,W$22:W$60,"&gt;0")=0,"",COUNTIFS($F$22:$F$60,$L68,W$22:W$60,"&gt;0")))</f>
        <v/>
      </c>
      <c r="X68" s="167" t="str">
        <f t="shared" ref="X68:BA72" si="9">IF($L68="","",IF(COUNTIFS($F$22:$F$60,$L68,X$22:X$60,"&gt;0")=0,"",COUNTIFS($F$22:$F$60,$L68,X$22:X$60,"&gt;0")))</f>
        <v/>
      </c>
      <c r="Y68" s="167" t="str">
        <f t="shared" si="9"/>
        <v/>
      </c>
      <c r="Z68" s="167" t="str">
        <f t="shared" si="9"/>
        <v/>
      </c>
      <c r="AA68" s="167" t="str">
        <f t="shared" si="9"/>
        <v/>
      </c>
      <c r="AB68" s="167" t="str">
        <f t="shared" si="9"/>
        <v/>
      </c>
      <c r="AC68" s="168" t="str">
        <f t="shared" si="9"/>
        <v/>
      </c>
      <c r="AD68" s="175" t="str">
        <f t="shared" si="9"/>
        <v/>
      </c>
      <c r="AE68" s="167" t="str">
        <f t="shared" si="9"/>
        <v/>
      </c>
      <c r="AF68" s="167" t="str">
        <f t="shared" si="9"/>
        <v/>
      </c>
      <c r="AG68" s="167" t="str">
        <f t="shared" si="9"/>
        <v/>
      </c>
      <c r="AH68" s="167" t="str">
        <f t="shared" si="9"/>
        <v/>
      </c>
      <c r="AI68" s="167" t="str">
        <f t="shared" si="9"/>
        <v/>
      </c>
      <c r="AJ68" s="168" t="str">
        <f t="shared" si="9"/>
        <v/>
      </c>
      <c r="AK68" s="167" t="str">
        <f t="shared" si="9"/>
        <v/>
      </c>
      <c r="AL68" s="167" t="str">
        <f t="shared" si="9"/>
        <v/>
      </c>
      <c r="AM68" s="167" t="str">
        <f t="shared" si="9"/>
        <v/>
      </c>
      <c r="AN68" s="167" t="str">
        <f t="shared" si="9"/>
        <v/>
      </c>
      <c r="AO68" s="167" t="str">
        <f t="shared" si="9"/>
        <v/>
      </c>
      <c r="AP68" s="167" t="str">
        <f t="shared" si="9"/>
        <v/>
      </c>
      <c r="AQ68" s="168" t="str">
        <f t="shared" si="9"/>
        <v/>
      </c>
      <c r="AR68" s="167" t="str">
        <f t="shared" si="9"/>
        <v/>
      </c>
      <c r="AS68" s="167" t="str">
        <f t="shared" si="9"/>
        <v/>
      </c>
      <c r="AT68" s="167" t="str">
        <f t="shared" si="9"/>
        <v/>
      </c>
      <c r="AU68" s="167" t="str">
        <f t="shared" si="9"/>
        <v/>
      </c>
      <c r="AV68" s="167" t="str">
        <f t="shared" si="9"/>
        <v/>
      </c>
      <c r="AW68" s="167" t="str">
        <f t="shared" si="9"/>
        <v/>
      </c>
      <c r="AX68" s="168" t="str">
        <f t="shared" si="9"/>
        <v/>
      </c>
      <c r="AY68" s="167" t="str">
        <f t="shared" si="9"/>
        <v/>
      </c>
      <c r="AZ68" s="167" t="str">
        <f t="shared" si="9"/>
        <v/>
      </c>
      <c r="BA68" s="168" t="str">
        <f t="shared" si="9"/>
        <v/>
      </c>
      <c r="BB68" s="274"/>
      <c r="BC68" s="275"/>
      <c r="BD68" s="275"/>
      <c r="BE68" s="276"/>
      <c r="BF68" s="231"/>
      <c r="BG68" s="232"/>
      <c r="BH68" s="233"/>
    </row>
    <row r="69" spans="1:75" ht="18.75" customHeight="1" x14ac:dyDescent="0.4">
      <c r="B69" s="240"/>
      <c r="C69" s="241"/>
      <c r="D69" s="241"/>
      <c r="E69" s="241"/>
      <c r="F69" s="241"/>
      <c r="G69" s="241"/>
      <c r="H69" s="241"/>
      <c r="I69" s="241"/>
      <c r="J69" s="241"/>
      <c r="K69" s="242"/>
      <c r="L69" s="248" t="s">
        <v>74</v>
      </c>
      <c r="M69" s="248"/>
      <c r="N69" s="248"/>
      <c r="O69" s="248"/>
      <c r="P69" s="248"/>
      <c r="Q69" s="248"/>
      <c r="R69" s="248"/>
      <c r="S69" s="248"/>
      <c r="T69" s="248"/>
      <c r="U69" s="248"/>
      <c r="V69" s="249"/>
      <c r="W69" s="169" t="str">
        <f t="shared" ref="W69:AL72" si="10">IF($L69="","",IF(COUNTIFS($F$22:$F$60,$L69,W$22:W$60,"&gt;0")=0,"",COUNTIFS($F$22:$F$60,$L69,W$22:W$60,"&gt;0")))</f>
        <v/>
      </c>
      <c r="X69" s="170" t="str">
        <f t="shared" si="10"/>
        <v/>
      </c>
      <c r="Y69" s="170" t="str">
        <f t="shared" si="10"/>
        <v/>
      </c>
      <c r="Z69" s="170" t="str">
        <f t="shared" si="10"/>
        <v/>
      </c>
      <c r="AA69" s="170" t="str">
        <f t="shared" si="10"/>
        <v/>
      </c>
      <c r="AB69" s="170" t="str">
        <f t="shared" si="10"/>
        <v/>
      </c>
      <c r="AC69" s="171" t="str">
        <f t="shared" si="10"/>
        <v/>
      </c>
      <c r="AD69" s="176" t="str">
        <f t="shared" si="10"/>
        <v/>
      </c>
      <c r="AE69" s="170" t="str">
        <f t="shared" si="10"/>
        <v/>
      </c>
      <c r="AF69" s="170" t="str">
        <f t="shared" si="10"/>
        <v/>
      </c>
      <c r="AG69" s="170" t="str">
        <f t="shared" si="10"/>
        <v/>
      </c>
      <c r="AH69" s="170" t="str">
        <f t="shared" si="10"/>
        <v/>
      </c>
      <c r="AI69" s="170" t="str">
        <f t="shared" si="10"/>
        <v/>
      </c>
      <c r="AJ69" s="171" t="str">
        <f t="shared" si="10"/>
        <v/>
      </c>
      <c r="AK69" s="170" t="str">
        <f t="shared" si="10"/>
        <v/>
      </c>
      <c r="AL69" s="170" t="str">
        <f t="shared" si="10"/>
        <v/>
      </c>
      <c r="AM69" s="170" t="str">
        <f t="shared" si="9"/>
        <v/>
      </c>
      <c r="AN69" s="170" t="str">
        <f t="shared" si="9"/>
        <v/>
      </c>
      <c r="AO69" s="170" t="str">
        <f t="shared" si="9"/>
        <v/>
      </c>
      <c r="AP69" s="170" t="str">
        <f t="shared" si="9"/>
        <v/>
      </c>
      <c r="AQ69" s="171" t="str">
        <f t="shared" si="9"/>
        <v/>
      </c>
      <c r="AR69" s="170" t="str">
        <f t="shared" si="9"/>
        <v/>
      </c>
      <c r="AS69" s="170" t="str">
        <f t="shared" si="9"/>
        <v/>
      </c>
      <c r="AT69" s="170" t="str">
        <f t="shared" si="9"/>
        <v/>
      </c>
      <c r="AU69" s="170" t="str">
        <f t="shared" si="9"/>
        <v/>
      </c>
      <c r="AV69" s="170" t="str">
        <f t="shared" si="9"/>
        <v/>
      </c>
      <c r="AW69" s="170" t="str">
        <f t="shared" si="9"/>
        <v/>
      </c>
      <c r="AX69" s="171" t="str">
        <f t="shared" si="9"/>
        <v/>
      </c>
      <c r="AY69" s="170" t="str">
        <f t="shared" si="9"/>
        <v/>
      </c>
      <c r="AZ69" s="170" t="str">
        <f t="shared" si="9"/>
        <v/>
      </c>
      <c r="BA69" s="171" t="str">
        <f t="shared" si="9"/>
        <v/>
      </c>
      <c r="BB69" s="274"/>
      <c r="BC69" s="275"/>
      <c r="BD69" s="275"/>
      <c r="BE69" s="276"/>
      <c r="BF69" s="231"/>
      <c r="BG69" s="232"/>
      <c r="BH69" s="233"/>
    </row>
    <row r="70" spans="1:75" ht="18.75" customHeight="1" x14ac:dyDescent="0.4">
      <c r="B70" s="240"/>
      <c r="C70" s="241"/>
      <c r="D70" s="241"/>
      <c r="E70" s="241"/>
      <c r="F70" s="241"/>
      <c r="G70" s="241"/>
      <c r="H70" s="241"/>
      <c r="I70" s="241"/>
      <c r="J70" s="241"/>
      <c r="K70" s="242"/>
      <c r="L70" s="248" t="s">
        <v>75</v>
      </c>
      <c r="M70" s="248"/>
      <c r="N70" s="248"/>
      <c r="O70" s="248"/>
      <c r="P70" s="248"/>
      <c r="Q70" s="248"/>
      <c r="R70" s="248"/>
      <c r="S70" s="248"/>
      <c r="T70" s="248"/>
      <c r="U70" s="248"/>
      <c r="V70" s="249"/>
      <c r="W70" s="169" t="str">
        <f t="shared" si="10"/>
        <v/>
      </c>
      <c r="X70" s="170" t="str">
        <f t="shared" si="9"/>
        <v/>
      </c>
      <c r="Y70" s="170" t="str">
        <f t="shared" si="9"/>
        <v/>
      </c>
      <c r="Z70" s="170" t="str">
        <f t="shared" si="9"/>
        <v/>
      </c>
      <c r="AA70" s="170" t="str">
        <f t="shared" si="9"/>
        <v/>
      </c>
      <c r="AB70" s="170" t="str">
        <f>IF($L70="","",IF(COUNTIFS($F$22:$F$60,$L70,AB$22:AB$60,"&gt;0")=0,"",COUNTIFS($F$22:$F$60,$L70,AB$22:AB$60,"&gt;0")))</f>
        <v/>
      </c>
      <c r="AC70" s="171" t="str">
        <f t="shared" si="9"/>
        <v/>
      </c>
      <c r="AD70" s="176" t="str">
        <f t="shared" si="9"/>
        <v/>
      </c>
      <c r="AE70" s="170" t="str">
        <f t="shared" si="9"/>
        <v/>
      </c>
      <c r="AF70" s="170" t="str">
        <f t="shared" si="9"/>
        <v/>
      </c>
      <c r="AG70" s="170" t="str">
        <f t="shared" si="9"/>
        <v/>
      </c>
      <c r="AH70" s="170" t="str">
        <f t="shared" si="9"/>
        <v/>
      </c>
      <c r="AI70" s="170" t="str">
        <f t="shared" si="9"/>
        <v/>
      </c>
      <c r="AJ70" s="171" t="str">
        <f t="shared" si="9"/>
        <v/>
      </c>
      <c r="AK70" s="170" t="str">
        <f t="shared" si="9"/>
        <v/>
      </c>
      <c r="AL70" s="170" t="str">
        <f t="shared" si="9"/>
        <v/>
      </c>
      <c r="AM70" s="170" t="str">
        <f t="shared" si="9"/>
        <v/>
      </c>
      <c r="AN70" s="170" t="str">
        <f t="shared" si="9"/>
        <v/>
      </c>
      <c r="AO70" s="170" t="str">
        <f t="shared" si="9"/>
        <v/>
      </c>
      <c r="AP70" s="170" t="str">
        <f t="shared" si="9"/>
        <v/>
      </c>
      <c r="AQ70" s="171" t="str">
        <f t="shared" si="9"/>
        <v/>
      </c>
      <c r="AR70" s="170" t="str">
        <f t="shared" si="9"/>
        <v/>
      </c>
      <c r="AS70" s="170" t="str">
        <f t="shared" si="9"/>
        <v/>
      </c>
      <c r="AT70" s="170" t="str">
        <f t="shared" si="9"/>
        <v/>
      </c>
      <c r="AU70" s="170" t="str">
        <f t="shared" si="9"/>
        <v/>
      </c>
      <c r="AV70" s="170" t="str">
        <f t="shared" si="9"/>
        <v/>
      </c>
      <c r="AW70" s="170" t="str">
        <f t="shared" si="9"/>
        <v/>
      </c>
      <c r="AX70" s="171" t="str">
        <f t="shared" si="9"/>
        <v/>
      </c>
      <c r="AY70" s="170" t="str">
        <f t="shared" si="9"/>
        <v/>
      </c>
      <c r="AZ70" s="170" t="str">
        <f t="shared" si="9"/>
        <v/>
      </c>
      <c r="BA70" s="171" t="str">
        <f t="shared" si="9"/>
        <v/>
      </c>
      <c r="BB70" s="274"/>
      <c r="BC70" s="275"/>
      <c r="BD70" s="275"/>
      <c r="BE70" s="276"/>
      <c r="BF70" s="231"/>
      <c r="BG70" s="232"/>
      <c r="BH70" s="233"/>
    </row>
    <row r="71" spans="1:75" ht="18.75" customHeight="1" x14ac:dyDescent="0.4">
      <c r="B71" s="240"/>
      <c r="C71" s="241"/>
      <c r="D71" s="241"/>
      <c r="E71" s="241"/>
      <c r="F71" s="241"/>
      <c r="G71" s="241"/>
      <c r="H71" s="241"/>
      <c r="I71" s="241"/>
      <c r="J71" s="241"/>
      <c r="K71" s="242"/>
      <c r="L71" s="248" t="s">
        <v>76</v>
      </c>
      <c r="M71" s="248"/>
      <c r="N71" s="248"/>
      <c r="O71" s="248"/>
      <c r="P71" s="248"/>
      <c r="Q71" s="248"/>
      <c r="R71" s="248"/>
      <c r="S71" s="248"/>
      <c r="T71" s="248"/>
      <c r="U71" s="248"/>
      <c r="V71" s="249"/>
      <c r="W71" s="169" t="str">
        <f t="shared" si="10"/>
        <v/>
      </c>
      <c r="X71" s="170" t="str">
        <f t="shared" si="9"/>
        <v/>
      </c>
      <c r="Y71" s="170" t="str">
        <f t="shared" si="9"/>
        <v/>
      </c>
      <c r="Z71" s="170" t="str">
        <f t="shared" si="9"/>
        <v/>
      </c>
      <c r="AA71" s="170" t="str">
        <f t="shared" si="9"/>
        <v/>
      </c>
      <c r="AB71" s="170" t="str">
        <f t="shared" si="9"/>
        <v/>
      </c>
      <c r="AC71" s="171" t="str">
        <f t="shared" si="9"/>
        <v/>
      </c>
      <c r="AD71" s="176" t="str">
        <f t="shared" si="9"/>
        <v/>
      </c>
      <c r="AE71" s="170" t="str">
        <f t="shared" si="9"/>
        <v/>
      </c>
      <c r="AF71" s="170" t="str">
        <f t="shared" si="9"/>
        <v/>
      </c>
      <c r="AG71" s="170" t="str">
        <f t="shared" si="9"/>
        <v/>
      </c>
      <c r="AH71" s="170" t="str">
        <f t="shared" si="9"/>
        <v/>
      </c>
      <c r="AI71" s="170" t="str">
        <f t="shared" si="9"/>
        <v/>
      </c>
      <c r="AJ71" s="171" t="str">
        <f t="shared" si="9"/>
        <v/>
      </c>
      <c r="AK71" s="170" t="str">
        <f t="shared" si="9"/>
        <v/>
      </c>
      <c r="AL71" s="170" t="str">
        <f t="shared" si="9"/>
        <v/>
      </c>
      <c r="AM71" s="170" t="str">
        <f t="shared" si="9"/>
        <v/>
      </c>
      <c r="AN71" s="170" t="str">
        <f t="shared" si="9"/>
        <v/>
      </c>
      <c r="AO71" s="170" t="str">
        <f t="shared" si="9"/>
        <v/>
      </c>
      <c r="AP71" s="170" t="str">
        <f t="shared" si="9"/>
        <v/>
      </c>
      <c r="AQ71" s="171" t="str">
        <f t="shared" si="9"/>
        <v/>
      </c>
      <c r="AR71" s="170" t="str">
        <f t="shared" si="9"/>
        <v/>
      </c>
      <c r="AS71" s="170" t="str">
        <f t="shared" si="9"/>
        <v/>
      </c>
      <c r="AT71" s="170" t="str">
        <f t="shared" si="9"/>
        <v/>
      </c>
      <c r="AU71" s="170" t="str">
        <f t="shared" si="9"/>
        <v/>
      </c>
      <c r="AV71" s="170" t="str">
        <f t="shared" si="9"/>
        <v/>
      </c>
      <c r="AW71" s="170" t="str">
        <f t="shared" si="9"/>
        <v/>
      </c>
      <c r="AX71" s="171" t="str">
        <f t="shared" si="9"/>
        <v/>
      </c>
      <c r="AY71" s="170" t="str">
        <f t="shared" si="9"/>
        <v/>
      </c>
      <c r="AZ71" s="170" t="str">
        <f t="shared" si="9"/>
        <v/>
      </c>
      <c r="BA71" s="171" t="str">
        <f t="shared" si="9"/>
        <v/>
      </c>
      <c r="BB71" s="274"/>
      <c r="BC71" s="275"/>
      <c r="BD71" s="275"/>
      <c r="BE71" s="276"/>
      <c r="BF71" s="231"/>
      <c r="BG71" s="232"/>
      <c r="BH71" s="233"/>
    </row>
    <row r="72" spans="1:75" ht="18.75" customHeight="1" thickBot="1" x14ac:dyDescent="0.45">
      <c r="B72" s="243"/>
      <c r="C72" s="244"/>
      <c r="D72" s="244"/>
      <c r="E72" s="244"/>
      <c r="F72" s="244"/>
      <c r="G72" s="244"/>
      <c r="H72" s="244"/>
      <c r="I72" s="244"/>
      <c r="J72" s="244"/>
      <c r="K72" s="245"/>
      <c r="L72" s="250"/>
      <c r="M72" s="250"/>
      <c r="N72" s="250"/>
      <c r="O72" s="250"/>
      <c r="P72" s="250"/>
      <c r="Q72" s="250"/>
      <c r="R72" s="250"/>
      <c r="S72" s="250"/>
      <c r="T72" s="250"/>
      <c r="U72" s="250"/>
      <c r="V72" s="251"/>
      <c r="W72" s="172" t="str">
        <f t="shared" si="10"/>
        <v/>
      </c>
      <c r="X72" s="173" t="str">
        <f t="shared" si="9"/>
        <v/>
      </c>
      <c r="Y72" s="173" t="str">
        <f t="shared" si="9"/>
        <v/>
      </c>
      <c r="Z72" s="173" t="str">
        <f t="shared" si="9"/>
        <v/>
      </c>
      <c r="AA72" s="173" t="str">
        <f t="shared" si="9"/>
        <v/>
      </c>
      <c r="AB72" s="173" t="str">
        <f t="shared" si="9"/>
        <v/>
      </c>
      <c r="AC72" s="174" t="str">
        <f t="shared" si="9"/>
        <v/>
      </c>
      <c r="AD72" s="177" t="str">
        <f t="shared" si="9"/>
        <v/>
      </c>
      <c r="AE72" s="173" t="str">
        <f t="shared" si="9"/>
        <v/>
      </c>
      <c r="AF72" s="173" t="str">
        <f t="shared" si="9"/>
        <v/>
      </c>
      <c r="AG72" s="173" t="str">
        <f t="shared" si="9"/>
        <v/>
      </c>
      <c r="AH72" s="173" t="str">
        <f t="shared" si="9"/>
        <v/>
      </c>
      <c r="AI72" s="173" t="str">
        <f t="shared" si="9"/>
        <v/>
      </c>
      <c r="AJ72" s="174" t="str">
        <f t="shared" si="9"/>
        <v/>
      </c>
      <c r="AK72" s="173" t="str">
        <f t="shared" si="9"/>
        <v/>
      </c>
      <c r="AL72" s="173" t="str">
        <f t="shared" si="9"/>
        <v/>
      </c>
      <c r="AM72" s="173" t="str">
        <f t="shared" si="9"/>
        <v/>
      </c>
      <c r="AN72" s="173" t="str">
        <f t="shared" si="9"/>
        <v/>
      </c>
      <c r="AO72" s="173" t="str">
        <f t="shared" si="9"/>
        <v/>
      </c>
      <c r="AP72" s="173" t="str">
        <f t="shared" si="9"/>
        <v/>
      </c>
      <c r="AQ72" s="174" t="str">
        <f t="shared" si="9"/>
        <v/>
      </c>
      <c r="AR72" s="173" t="str">
        <f t="shared" si="9"/>
        <v/>
      </c>
      <c r="AS72" s="173" t="str">
        <f t="shared" si="9"/>
        <v/>
      </c>
      <c r="AT72" s="173" t="str">
        <f t="shared" si="9"/>
        <v/>
      </c>
      <c r="AU72" s="173" t="str">
        <f t="shared" si="9"/>
        <v/>
      </c>
      <c r="AV72" s="173" t="str">
        <f t="shared" si="9"/>
        <v/>
      </c>
      <c r="AW72" s="173" t="str">
        <f t="shared" si="9"/>
        <v/>
      </c>
      <c r="AX72" s="174" t="str">
        <f t="shared" si="9"/>
        <v/>
      </c>
      <c r="AY72" s="173" t="str">
        <f t="shared" si="9"/>
        <v/>
      </c>
      <c r="AZ72" s="173" t="str">
        <f t="shared" si="9"/>
        <v/>
      </c>
      <c r="BA72" s="174" t="str">
        <f t="shared" si="9"/>
        <v/>
      </c>
      <c r="BB72" s="277"/>
      <c r="BC72" s="278"/>
      <c r="BD72" s="278"/>
      <c r="BE72" s="279"/>
      <c r="BF72" s="234"/>
      <c r="BG72" s="235"/>
      <c r="BH72" s="236"/>
    </row>
    <row r="73" spans="1:75" ht="13.5" customHeight="1" x14ac:dyDescent="0.4">
      <c r="C73" s="29"/>
      <c r="D73" s="29"/>
      <c r="E73" s="29"/>
      <c r="F73" s="29"/>
      <c r="G73" s="79"/>
      <c r="H73" s="80"/>
      <c r="AJ73" s="9"/>
    </row>
    <row r="74" spans="1:75" ht="11.45" customHeight="1" x14ac:dyDescent="0.4">
      <c r="A74" s="20"/>
      <c r="B74" s="20"/>
      <c r="C74" s="20"/>
      <c r="D74" s="20"/>
      <c r="E74" s="20"/>
      <c r="F74" s="20"/>
      <c r="G74" s="20"/>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18"/>
      <c r="AW74" s="18"/>
      <c r="AX74" s="18"/>
      <c r="AY74" s="18"/>
      <c r="AZ74" s="18"/>
      <c r="BA74" s="18"/>
      <c r="BB74" s="18"/>
      <c r="BC74" s="18"/>
      <c r="BD74" s="18"/>
      <c r="BE74" s="18"/>
    </row>
    <row r="75" spans="1:75" ht="20.25" customHeight="1" x14ac:dyDescent="0.2">
      <c r="A75" s="21"/>
      <c r="B75" s="21"/>
      <c r="C75" s="20"/>
      <c r="D75" s="20"/>
      <c r="E75" s="20"/>
      <c r="F75" s="20"/>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19"/>
      <c r="AW75" s="19"/>
      <c r="AX75" s="19"/>
      <c r="AY75" s="19"/>
      <c r="AZ75" s="19"/>
      <c r="BP75" s="2"/>
      <c r="BQ75" s="1"/>
      <c r="BR75" s="2"/>
      <c r="BS75" s="2"/>
      <c r="BT75" s="2"/>
      <c r="BU75" s="3"/>
      <c r="BV75" s="4"/>
      <c r="BW75" s="4"/>
    </row>
    <row r="76" spans="1:75" ht="20.25" customHeight="1" x14ac:dyDescent="0.4">
      <c r="A76" s="20"/>
      <c r="B76" s="20"/>
      <c r="C76" s="26"/>
      <c r="D76" s="26"/>
      <c r="E76" s="26"/>
      <c r="F76" s="26"/>
      <c r="G76" s="26"/>
      <c r="H76" s="24"/>
      <c r="I76" s="24"/>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row>
    <row r="77" spans="1:75" ht="20.25" customHeight="1" x14ac:dyDescent="0.4">
      <c r="A77" s="20"/>
      <c r="B77" s="20"/>
      <c r="C77" s="26"/>
      <c r="D77" s="26"/>
      <c r="E77" s="26"/>
      <c r="F77" s="26"/>
      <c r="G77" s="26"/>
      <c r="H77" s="24"/>
      <c r="I77" s="24"/>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row>
    <row r="78" spans="1:75" ht="20.25" customHeight="1" x14ac:dyDescent="0.4">
      <c r="A78" s="20"/>
      <c r="B78" s="20"/>
      <c r="C78" s="24"/>
      <c r="D78" s="24"/>
      <c r="E78" s="24"/>
      <c r="F78" s="24"/>
      <c r="G78" s="24"/>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row>
    <row r="79" spans="1:75" ht="20.25" customHeight="1" x14ac:dyDescent="0.4">
      <c r="A79" s="20"/>
      <c r="B79" s="20"/>
      <c r="C79" s="24"/>
      <c r="D79" s="24"/>
      <c r="E79" s="24"/>
      <c r="F79" s="24"/>
      <c r="G79" s="24"/>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row>
    <row r="80" spans="1:75" ht="20.25" customHeight="1" x14ac:dyDescent="0.4">
      <c r="A80" s="20"/>
      <c r="B80" s="20"/>
      <c r="C80" s="24"/>
      <c r="D80" s="24"/>
      <c r="E80" s="24"/>
      <c r="F80" s="24"/>
      <c r="G80" s="24"/>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row>
    <row r="81" spans="3:7" ht="20.25" customHeight="1" x14ac:dyDescent="0.4">
      <c r="C81" s="9"/>
      <c r="D81" s="9"/>
      <c r="E81" s="9"/>
      <c r="F81" s="9"/>
      <c r="G81" s="9"/>
    </row>
  </sheetData>
  <sheetProtection sheet="1" insertColumns="0" deleteRows="0"/>
  <mergeCells count="309">
    <mergeCell ref="T10:U10"/>
    <mergeCell ref="B12:Z12"/>
    <mergeCell ref="B13:Z13"/>
    <mergeCell ref="B14:Z14"/>
    <mergeCell ref="B46:B48"/>
    <mergeCell ref="B49:B51"/>
    <mergeCell ref="B52:B54"/>
    <mergeCell ref="B55:B57"/>
    <mergeCell ref="C55:E55"/>
    <mergeCell ref="C56:E56"/>
    <mergeCell ref="C39:E39"/>
    <mergeCell ref="C40:E40"/>
    <mergeCell ref="C41:E41"/>
    <mergeCell ref="C42:E42"/>
    <mergeCell ref="C43:E43"/>
    <mergeCell ref="C44:E44"/>
    <mergeCell ref="C45:E45"/>
    <mergeCell ref="C46:E46"/>
    <mergeCell ref="C47:E47"/>
    <mergeCell ref="C30:E30"/>
    <mergeCell ref="C31:E31"/>
    <mergeCell ref="C32:E32"/>
    <mergeCell ref="C33:E33"/>
    <mergeCell ref="C34:E34"/>
    <mergeCell ref="B58:B60"/>
    <mergeCell ref="B68:K72"/>
    <mergeCell ref="B6:J6"/>
    <mergeCell ref="L8:N8"/>
    <mergeCell ref="L10:N10"/>
    <mergeCell ref="B22:B24"/>
    <mergeCell ref="B25:B27"/>
    <mergeCell ref="B28:B30"/>
    <mergeCell ref="B31:B33"/>
    <mergeCell ref="B34:B36"/>
    <mergeCell ref="B37:B39"/>
    <mergeCell ref="B40:B42"/>
    <mergeCell ref="B43:B45"/>
    <mergeCell ref="C57:E57"/>
    <mergeCell ref="C58:E58"/>
    <mergeCell ref="C59:E59"/>
    <mergeCell ref="C60:E60"/>
    <mergeCell ref="C48:E48"/>
    <mergeCell ref="C49:E49"/>
    <mergeCell ref="C50:E50"/>
    <mergeCell ref="C51:E51"/>
    <mergeCell ref="C52:E52"/>
    <mergeCell ref="C53:E53"/>
    <mergeCell ref="C54:E54"/>
    <mergeCell ref="C35:E35"/>
    <mergeCell ref="C36:E36"/>
    <mergeCell ref="C37:E37"/>
    <mergeCell ref="C38:E38"/>
    <mergeCell ref="C17:E21"/>
    <mergeCell ref="C23:E23"/>
    <mergeCell ref="C22:E22"/>
    <mergeCell ref="C24:E24"/>
    <mergeCell ref="C25:E25"/>
    <mergeCell ref="C26:E26"/>
    <mergeCell ref="C27:E27"/>
    <mergeCell ref="C28:E28"/>
    <mergeCell ref="C29:E29"/>
    <mergeCell ref="H52:K54"/>
    <mergeCell ref="H55:K57"/>
    <mergeCell ref="H58:K60"/>
    <mergeCell ref="H17:K21"/>
    <mergeCell ref="AV8:AW8"/>
    <mergeCell ref="P8:R8"/>
    <mergeCell ref="P10:R10"/>
    <mergeCell ref="AD2:AE2"/>
    <mergeCell ref="AG2:AH2"/>
    <mergeCell ref="AK2:AL2"/>
    <mergeCell ref="AT2:BG2"/>
    <mergeCell ref="H22:K24"/>
    <mergeCell ref="H25:K27"/>
    <mergeCell ref="H28:K30"/>
    <mergeCell ref="H31:K33"/>
    <mergeCell ref="H34:K36"/>
    <mergeCell ref="BC10:BE10"/>
    <mergeCell ref="AV14:AX14"/>
    <mergeCell ref="AZ14:BB14"/>
    <mergeCell ref="BD14:BE14"/>
    <mergeCell ref="AV6:AW6"/>
    <mergeCell ref="AO12:AQ12"/>
    <mergeCell ref="BF49:BH51"/>
    <mergeCell ref="T8:U8"/>
    <mergeCell ref="BD23:BE23"/>
    <mergeCell ref="BB24:BC24"/>
    <mergeCell ref="BD24:BE24"/>
    <mergeCell ref="BB25:BC25"/>
    <mergeCell ref="BD25:BE25"/>
    <mergeCell ref="BB33:BC33"/>
    <mergeCell ref="BD33:BE33"/>
    <mergeCell ref="BB17:BC21"/>
    <mergeCell ref="H49:K51"/>
    <mergeCell ref="T41:V41"/>
    <mergeCell ref="T44:V44"/>
    <mergeCell ref="T47:V47"/>
    <mergeCell ref="T42:V42"/>
    <mergeCell ref="T38:V38"/>
    <mergeCell ref="L34:O36"/>
    <mergeCell ref="T30:V30"/>
    <mergeCell ref="T29:V29"/>
    <mergeCell ref="T32:V32"/>
    <mergeCell ref="AY18:BA18"/>
    <mergeCell ref="L31:O33"/>
    <mergeCell ref="P31:Q33"/>
    <mergeCell ref="R31:S33"/>
    <mergeCell ref="P34:Q36"/>
    <mergeCell ref="R34:S36"/>
    <mergeCell ref="BF34:BH36"/>
    <mergeCell ref="BF37:BH39"/>
    <mergeCell ref="BF40:BH42"/>
    <mergeCell ref="BF43:BH45"/>
    <mergeCell ref="BF46:BH48"/>
    <mergeCell ref="G43:G45"/>
    <mergeCell ref="T43:V43"/>
    <mergeCell ref="L46:O48"/>
    <mergeCell ref="L49:O51"/>
    <mergeCell ref="T39:V39"/>
    <mergeCell ref="T40:V40"/>
    <mergeCell ref="BB35:BC35"/>
    <mergeCell ref="BD35:BE35"/>
    <mergeCell ref="BB34:BC34"/>
    <mergeCell ref="BD34:BE34"/>
    <mergeCell ref="T48:V48"/>
    <mergeCell ref="T49:V49"/>
    <mergeCell ref="T51:V51"/>
    <mergeCell ref="T45:V45"/>
    <mergeCell ref="T46:V46"/>
    <mergeCell ref="T34:V34"/>
    <mergeCell ref="T36:V36"/>
    <mergeCell ref="T37:V37"/>
    <mergeCell ref="T35:V35"/>
    <mergeCell ref="AZ6:BA6"/>
    <mergeCell ref="BD6:BE6"/>
    <mergeCell ref="H62:V62"/>
    <mergeCell ref="H63:V63"/>
    <mergeCell ref="H64:V64"/>
    <mergeCell ref="H66:V66"/>
    <mergeCell ref="H67:V67"/>
    <mergeCell ref="H65:V65"/>
    <mergeCell ref="B17:B21"/>
    <mergeCell ref="G49:G51"/>
    <mergeCell ref="G25:G27"/>
    <mergeCell ref="G28:G30"/>
    <mergeCell ref="G31:G33"/>
    <mergeCell ref="BB26:BC26"/>
    <mergeCell ref="BD26:BE26"/>
    <mergeCell ref="BB27:BC27"/>
    <mergeCell ref="BD27:BE27"/>
    <mergeCell ref="BB28:BC28"/>
    <mergeCell ref="BD28:BE28"/>
    <mergeCell ref="BC12:BE12"/>
    <mergeCell ref="BD17:BE21"/>
    <mergeCell ref="BB22:BC22"/>
    <mergeCell ref="BB23:BC23"/>
    <mergeCell ref="BD22:BE22"/>
    <mergeCell ref="G46:G48"/>
    <mergeCell ref="L37:O39"/>
    <mergeCell ref="L40:O42"/>
    <mergeCell ref="L43:O45"/>
    <mergeCell ref="H37:K39"/>
    <mergeCell ref="H40:K42"/>
    <mergeCell ref="H43:K45"/>
    <mergeCell ref="H46:K48"/>
    <mergeCell ref="G34:G36"/>
    <mergeCell ref="G37:G39"/>
    <mergeCell ref="G40:G42"/>
    <mergeCell ref="G17:G21"/>
    <mergeCell ref="T27:V27"/>
    <mergeCell ref="T28:V28"/>
    <mergeCell ref="G22:G24"/>
    <mergeCell ref="T26:V26"/>
    <mergeCell ref="W17:BA17"/>
    <mergeCell ref="W18:AC18"/>
    <mergeCell ref="AD18:AJ18"/>
    <mergeCell ref="AK18:AQ18"/>
    <mergeCell ref="AR18:AX18"/>
    <mergeCell ref="L28:O30"/>
    <mergeCell ref="T23:V23"/>
    <mergeCell ref="P17:Q21"/>
    <mergeCell ref="R17:S21"/>
    <mergeCell ref="P22:Q24"/>
    <mergeCell ref="R22:S24"/>
    <mergeCell ref="P25:Q27"/>
    <mergeCell ref="R25:S27"/>
    <mergeCell ref="P28:Q30"/>
    <mergeCell ref="R28:S30"/>
    <mergeCell ref="G52:G54"/>
    <mergeCell ref="L52:O54"/>
    <mergeCell ref="T52:V52"/>
    <mergeCell ref="AT1:BG1"/>
    <mergeCell ref="T17:V21"/>
    <mergeCell ref="BF28:BH30"/>
    <mergeCell ref="BF31:BH33"/>
    <mergeCell ref="L17:O21"/>
    <mergeCell ref="L22:O24"/>
    <mergeCell ref="L25:O27"/>
    <mergeCell ref="BF17:BH21"/>
    <mergeCell ref="BF22:BH24"/>
    <mergeCell ref="BF25:BH27"/>
    <mergeCell ref="T22:V22"/>
    <mergeCell ref="T24:V24"/>
    <mergeCell ref="T25:V25"/>
    <mergeCell ref="T31:V31"/>
    <mergeCell ref="T33:V33"/>
    <mergeCell ref="BB30:BC30"/>
    <mergeCell ref="BD30:BE30"/>
    <mergeCell ref="BB31:BC31"/>
    <mergeCell ref="BD31:BE31"/>
    <mergeCell ref="BB32:BC32"/>
    <mergeCell ref="BD32:BE32"/>
    <mergeCell ref="BB54:BC54"/>
    <mergeCell ref="BD54:BE54"/>
    <mergeCell ref="BB55:BC55"/>
    <mergeCell ref="BD55:BE55"/>
    <mergeCell ref="BB56:BC56"/>
    <mergeCell ref="BD56:BE56"/>
    <mergeCell ref="BF52:BH54"/>
    <mergeCell ref="T54:V54"/>
    <mergeCell ref="G58:G60"/>
    <mergeCell ref="L58:O60"/>
    <mergeCell ref="T58:V58"/>
    <mergeCell ref="BF58:BH60"/>
    <mergeCell ref="T60:V60"/>
    <mergeCell ref="G55:G57"/>
    <mergeCell ref="L55:O57"/>
    <mergeCell ref="T55:V55"/>
    <mergeCell ref="BF55:BH57"/>
    <mergeCell ref="T57:V57"/>
    <mergeCell ref="T59:V59"/>
    <mergeCell ref="T56:V56"/>
    <mergeCell ref="BB57:BC57"/>
    <mergeCell ref="BD57:BE57"/>
    <mergeCell ref="BB58:BC58"/>
    <mergeCell ref="BD58:BE58"/>
    <mergeCell ref="BD53:BE53"/>
    <mergeCell ref="BB36:BC36"/>
    <mergeCell ref="BD36:BE36"/>
    <mergeCell ref="BB37:BC37"/>
    <mergeCell ref="BD37:BE37"/>
    <mergeCell ref="BB38:BC38"/>
    <mergeCell ref="BD38:BE38"/>
    <mergeCell ref="BB39:BC39"/>
    <mergeCell ref="BD39:BE39"/>
    <mergeCell ref="BB47:BC47"/>
    <mergeCell ref="BB40:BC40"/>
    <mergeCell ref="BD40:BE40"/>
    <mergeCell ref="BB41:BC41"/>
    <mergeCell ref="BD41:BE41"/>
    <mergeCell ref="BB42:BC42"/>
    <mergeCell ref="BD42:BE42"/>
    <mergeCell ref="BB43:BC43"/>
    <mergeCell ref="BD43:BE43"/>
    <mergeCell ref="BB44:BC44"/>
    <mergeCell ref="BD44:BE44"/>
    <mergeCell ref="BD48:BE48"/>
    <mergeCell ref="BB49:BC49"/>
    <mergeCell ref="BD49:BE49"/>
    <mergeCell ref="BB4:BE4"/>
    <mergeCell ref="L68:V68"/>
    <mergeCell ref="BC8:BD8"/>
    <mergeCell ref="BB59:BC59"/>
    <mergeCell ref="BD59:BE59"/>
    <mergeCell ref="BB60:BC60"/>
    <mergeCell ref="BD60:BE60"/>
    <mergeCell ref="T50:V50"/>
    <mergeCell ref="BB50:BC50"/>
    <mergeCell ref="BD50:BE50"/>
    <mergeCell ref="BB51:BC51"/>
    <mergeCell ref="BD51:BE51"/>
    <mergeCell ref="BB52:BC52"/>
    <mergeCell ref="BD52:BE52"/>
    <mergeCell ref="T53:V53"/>
    <mergeCell ref="BB45:BC45"/>
    <mergeCell ref="BD45:BE45"/>
    <mergeCell ref="BB46:BC46"/>
    <mergeCell ref="BD46:BE46"/>
    <mergeCell ref="BB29:BC29"/>
    <mergeCell ref="BD29:BE29"/>
    <mergeCell ref="BD47:BE47"/>
    <mergeCell ref="BB48:BC48"/>
    <mergeCell ref="BB53:BC53"/>
    <mergeCell ref="BF62:BH72"/>
    <mergeCell ref="L69:V69"/>
    <mergeCell ref="L70:V70"/>
    <mergeCell ref="L71:V71"/>
    <mergeCell ref="L72:V72"/>
    <mergeCell ref="BB62:BC62"/>
    <mergeCell ref="BB63:BC63"/>
    <mergeCell ref="BD62:BE62"/>
    <mergeCell ref="BD63:BE63"/>
    <mergeCell ref="BB64:BE72"/>
    <mergeCell ref="P37:Q39"/>
    <mergeCell ref="R37:S39"/>
    <mergeCell ref="P40:Q42"/>
    <mergeCell ref="R40:S42"/>
    <mergeCell ref="P58:Q60"/>
    <mergeCell ref="R58:S60"/>
    <mergeCell ref="P43:Q45"/>
    <mergeCell ref="R43:S45"/>
    <mergeCell ref="P46:Q48"/>
    <mergeCell ref="R46:S48"/>
    <mergeCell ref="P49:Q51"/>
    <mergeCell ref="R49:S51"/>
    <mergeCell ref="P52:Q54"/>
    <mergeCell ref="R52:S54"/>
    <mergeCell ref="P55:Q57"/>
    <mergeCell ref="R55:S57"/>
  </mergeCells>
  <phoneticPr fontId="2"/>
  <dataValidations count="6">
    <dataValidation type="list" allowBlank="1" showInputMessage="1" showErrorMessage="1" sqref="G25:G26 G22:G23 G28:G29 G43:G44 G46:G47 G49:G50 G31:G32 G34:G35 G37:G38 G40:G41 G52:G53 G58:G59 G55:G56">
      <formula1>"A, B, C, D"</formula1>
    </dataValidation>
    <dataValidation type="list" allowBlank="1" showInputMessage="1" showErrorMessage="1" sqref="C53 C56 C23 C26 C29 C32 C35 C38 C41 C44 C47 C50 C59">
      <formula1>職種</formula1>
    </dataValidation>
    <dataValidation type="list" allowBlank="1" showInputMessage="1" showErrorMessage="1" sqref="B8:E8 G8:J8 B10:E10 G10:J10">
      <formula1>"○,－"</formula1>
    </dataValidation>
    <dataValidation type="decimal" allowBlank="1" showInputMessage="1" showErrorMessage="1" error="入力可能範囲　32～40" sqref="AZ6:BA6">
      <formula1>32</formula1>
      <formula2>40</formula2>
    </dataValidation>
    <dataValidation type="list" allowBlank="1" showInputMessage="1" showErrorMessage="1" sqref="AG3">
      <formula1>#REF!</formula1>
    </dataValidation>
    <dataValidation type="list" errorStyle="warning" allowBlank="1" showInputMessage="1" showErrorMessage="1" error="リストにない場合のみ、入力してください。" sqref="H22:K60">
      <formula1>INDIRECT(C23)</formula1>
    </dataValidation>
  </dataValidations>
  <printOptions horizontalCentered="1" verticalCentered="1"/>
  <pageMargins left="0.15748031496062992" right="0.15748031496062992" top="0.31496062992125984" bottom="0.15748031496062992" header="0.31496062992125984" footer="0.31496062992125984"/>
  <pageSetup paperSize="9" scale="40"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'【提出用】シフト記号表（勤務時間帯)'!$C$5:$C$36</xm:f>
          </x14:formula1>
          <xm:sqref>W22:BA22 W25:BA25 W28:BA28 W31:BA31 W34:BA34 W37:BA37 W40:BA40 W43:BA43 W46:BA46 W49:BA49 W52:BA52 W55:BA55 W58:BA58</xm:sqref>
        </x14:dataValidation>
        <x14:dataValidation type="list" allowBlank="1" showInputMessage="1" showErrorMessage="1">
          <x14:formula1>
            <xm:f>プルダウン・リスト!$D$3:$D$4</xm:f>
          </x14:formula1>
          <xm:sqref>R22:S60</xm:sqref>
        </x14:dataValidation>
        <x14:dataValidation type="list" allowBlank="1" showInputMessage="1" showErrorMessage="1">
          <x14:formula1>
            <xm:f>プルダウン・リスト!$C$4:$C$8</xm:f>
          </x14:formula1>
          <xm:sqref>AT1:BG1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pageSetUpPr fitToPage="1"/>
  </sheetPr>
  <dimension ref="B1:W36"/>
  <sheetViews>
    <sheetView workbookViewId="0">
      <selection activeCell="E8" sqref="E8"/>
    </sheetView>
  </sheetViews>
  <sheetFormatPr defaultRowHeight="18.75" x14ac:dyDescent="0.4"/>
  <cols>
    <col min="1" max="1" width="1.625" style="46" customWidth="1"/>
    <col min="2" max="2" width="15.125" style="45" bestFit="1" customWidth="1"/>
    <col min="3" max="3" width="10.625" style="45" customWidth="1"/>
    <col min="4" max="4" width="3.375" style="45" bestFit="1" customWidth="1"/>
    <col min="5" max="5" width="15.625" style="46" customWidth="1"/>
    <col min="6" max="6" width="3.375" style="46" bestFit="1" customWidth="1"/>
    <col min="7" max="7" width="15.625" style="46" customWidth="1"/>
    <col min="8" max="8" width="3.375" style="46" bestFit="1" customWidth="1"/>
    <col min="9" max="9" width="15.625" style="45" customWidth="1"/>
    <col min="10" max="10" width="3.375" style="46" bestFit="1" customWidth="1"/>
    <col min="11" max="11" width="15.625" style="46" customWidth="1"/>
    <col min="12" max="12" width="5" style="46" customWidth="1"/>
    <col min="13" max="13" width="15.625" style="46" customWidth="1"/>
    <col min="14" max="14" width="3.375" style="46" customWidth="1"/>
    <col min="15" max="15" width="15.625" style="46" customWidth="1"/>
    <col min="16" max="16" width="3.375" style="46" customWidth="1"/>
    <col min="17" max="17" width="15.625" style="46" customWidth="1"/>
    <col min="18" max="18" width="3.375" style="46" customWidth="1"/>
    <col min="19" max="19" width="15.625" style="46" customWidth="1"/>
    <col min="20" max="20" width="3.375" style="46" customWidth="1"/>
    <col min="21" max="21" width="15.625" style="46" customWidth="1"/>
    <col min="22" max="16384" width="9" style="46"/>
  </cols>
  <sheetData>
    <row r="1" spans="2:21" x14ac:dyDescent="0.4">
      <c r="B1" s="44" t="s">
        <v>84</v>
      </c>
    </row>
    <row r="2" spans="2:21" x14ac:dyDescent="0.4">
      <c r="B2" s="47" t="s">
        <v>85</v>
      </c>
      <c r="E2" s="143" t="s">
        <v>208</v>
      </c>
      <c r="I2" s="144" t="s">
        <v>209</v>
      </c>
    </row>
    <row r="3" spans="2:21" x14ac:dyDescent="0.4">
      <c r="B3" s="47"/>
      <c r="E3" s="486" t="s">
        <v>54</v>
      </c>
      <c r="F3" s="486"/>
      <c r="G3" s="486"/>
      <c r="H3" s="486"/>
      <c r="I3" s="486"/>
      <c r="J3" s="486"/>
      <c r="K3" s="486"/>
      <c r="M3" s="486" t="s">
        <v>51</v>
      </c>
      <c r="N3" s="486"/>
      <c r="O3" s="486"/>
      <c r="Q3" s="486" t="s">
        <v>106</v>
      </c>
      <c r="R3" s="486"/>
      <c r="S3" s="486"/>
      <c r="T3" s="486"/>
      <c r="U3" s="486"/>
    </row>
    <row r="4" spans="2:21" x14ac:dyDescent="0.4">
      <c r="B4" s="45" t="s">
        <v>86</v>
      </c>
      <c r="C4" s="45" t="s">
        <v>7</v>
      </c>
      <c r="E4" s="45" t="s">
        <v>87</v>
      </c>
      <c r="F4" s="45"/>
      <c r="G4" s="45" t="s">
        <v>88</v>
      </c>
      <c r="I4" s="45" t="s">
        <v>89</v>
      </c>
      <c r="K4" s="45" t="s">
        <v>54</v>
      </c>
      <c r="M4" s="45" t="s">
        <v>52</v>
      </c>
      <c r="O4" s="45" t="s">
        <v>53</v>
      </c>
      <c r="Q4" s="45" t="s">
        <v>52</v>
      </c>
      <c r="S4" s="45" t="s">
        <v>53</v>
      </c>
      <c r="U4" s="45" t="s">
        <v>54</v>
      </c>
    </row>
    <row r="5" spans="2:21" x14ac:dyDescent="0.4">
      <c r="B5" s="120" t="s">
        <v>90</v>
      </c>
      <c r="C5" s="197" t="s">
        <v>91</v>
      </c>
      <c r="D5" s="120" t="s">
        <v>92</v>
      </c>
      <c r="E5" s="198" t="s">
        <v>93</v>
      </c>
      <c r="F5" s="120" t="s">
        <v>2</v>
      </c>
      <c r="G5" s="198" t="s">
        <v>93</v>
      </c>
      <c r="H5" s="201" t="s">
        <v>94</v>
      </c>
      <c r="I5" s="198" t="s">
        <v>93</v>
      </c>
      <c r="J5" s="201" t="s">
        <v>21</v>
      </c>
      <c r="K5" s="142" t="s">
        <v>93</v>
      </c>
      <c r="M5" s="198" t="s">
        <v>93</v>
      </c>
      <c r="N5" s="45" t="s">
        <v>2</v>
      </c>
      <c r="O5" s="198" t="s">
        <v>93</v>
      </c>
      <c r="Q5" s="194" t="s">
        <v>93</v>
      </c>
      <c r="R5" s="45" t="s">
        <v>2</v>
      </c>
      <c r="S5" s="194" t="s">
        <v>93</v>
      </c>
      <c r="U5" s="142" t="s">
        <v>93</v>
      </c>
    </row>
    <row r="6" spans="2:21" x14ac:dyDescent="0.4">
      <c r="B6" s="120" t="s">
        <v>95</v>
      </c>
      <c r="C6" s="197" t="s">
        <v>96</v>
      </c>
      <c r="D6" s="120" t="s">
        <v>92</v>
      </c>
      <c r="E6" s="198" t="s">
        <v>93</v>
      </c>
      <c r="F6" s="120" t="s">
        <v>2</v>
      </c>
      <c r="G6" s="198" t="s">
        <v>93</v>
      </c>
      <c r="H6" s="201" t="s">
        <v>94</v>
      </c>
      <c r="I6" s="198" t="s">
        <v>93</v>
      </c>
      <c r="J6" s="201" t="s">
        <v>21</v>
      </c>
      <c r="K6" s="142" t="s">
        <v>93</v>
      </c>
      <c r="M6" s="198" t="s">
        <v>93</v>
      </c>
      <c r="N6" s="45" t="s">
        <v>2</v>
      </c>
      <c r="O6" s="198" t="s">
        <v>93</v>
      </c>
      <c r="Q6" s="194" t="s">
        <v>93</v>
      </c>
      <c r="R6" s="45" t="s">
        <v>2</v>
      </c>
      <c r="S6" s="194" t="s">
        <v>93</v>
      </c>
      <c r="U6" s="142" t="s">
        <v>93</v>
      </c>
    </row>
    <row r="7" spans="2:21" x14ac:dyDescent="0.4">
      <c r="B7" s="120" t="s">
        <v>97</v>
      </c>
      <c r="C7" s="197" t="s">
        <v>98</v>
      </c>
      <c r="D7" s="120" t="s">
        <v>92</v>
      </c>
      <c r="E7" s="198" t="s">
        <v>93</v>
      </c>
      <c r="F7" s="120" t="s">
        <v>2</v>
      </c>
      <c r="G7" s="198" t="s">
        <v>93</v>
      </c>
      <c r="H7" s="201" t="s">
        <v>94</v>
      </c>
      <c r="I7" s="198" t="s">
        <v>93</v>
      </c>
      <c r="J7" s="201" t="s">
        <v>21</v>
      </c>
      <c r="K7" s="142" t="s">
        <v>93</v>
      </c>
      <c r="M7" s="198" t="s">
        <v>93</v>
      </c>
      <c r="N7" s="45" t="s">
        <v>2</v>
      </c>
      <c r="O7" s="198" t="s">
        <v>93</v>
      </c>
      <c r="Q7" s="194" t="s">
        <v>93</v>
      </c>
      <c r="R7" s="45" t="s">
        <v>2</v>
      </c>
      <c r="S7" s="194" t="s">
        <v>93</v>
      </c>
      <c r="U7" s="142" t="s">
        <v>93</v>
      </c>
    </row>
    <row r="8" spans="2:21" x14ac:dyDescent="0.4">
      <c r="B8" s="120"/>
      <c r="C8" s="197" t="s">
        <v>33</v>
      </c>
      <c r="D8" s="120" t="s">
        <v>92</v>
      </c>
      <c r="E8" s="198"/>
      <c r="F8" s="120" t="s">
        <v>2</v>
      </c>
      <c r="G8" s="198"/>
      <c r="H8" s="201" t="s">
        <v>94</v>
      </c>
      <c r="I8" s="198">
        <v>0</v>
      </c>
      <c r="J8" s="201" t="s">
        <v>21</v>
      </c>
      <c r="K8" s="142">
        <f>(G8-E8-I8)*24</f>
        <v>0</v>
      </c>
      <c r="M8" s="198"/>
      <c r="N8" s="45" t="s">
        <v>2</v>
      </c>
      <c r="O8" s="198"/>
      <c r="Q8" s="195">
        <f>IF(E8&lt;M8,M8,E8)</f>
        <v>0</v>
      </c>
      <c r="R8" s="45" t="s">
        <v>2</v>
      </c>
      <c r="S8" s="195">
        <f>IF(G8&gt;O8,O8,G8)</f>
        <v>0</v>
      </c>
      <c r="U8" s="196">
        <f>(S8-Q8)*24</f>
        <v>0</v>
      </c>
    </row>
    <row r="9" spans="2:21" x14ac:dyDescent="0.4">
      <c r="B9" s="120"/>
      <c r="C9" s="197" t="s">
        <v>36</v>
      </c>
      <c r="D9" s="120" t="s">
        <v>92</v>
      </c>
      <c r="E9" s="198"/>
      <c r="F9" s="120" t="s">
        <v>2</v>
      </c>
      <c r="G9" s="198"/>
      <c r="H9" s="201" t="s">
        <v>94</v>
      </c>
      <c r="I9" s="198">
        <v>0</v>
      </c>
      <c r="J9" s="201" t="s">
        <v>21</v>
      </c>
      <c r="K9" s="142">
        <f>(G9-E9-I9)*24</f>
        <v>0</v>
      </c>
      <c r="M9" s="198"/>
      <c r="N9" s="45" t="s">
        <v>2</v>
      </c>
      <c r="O9" s="198"/>
      <c r="Q9" s="195">
        <f t="shared" ref="Q9:Q21" si="0">IF(E9&lt;M9,M9,E9)</f>
        <v>0</v>
      </c>
      <c r="R9" s="45" t="s">
        <v>2</v>
      </c>
      <c r="S9" s="195">
        <f t="shared" ref="S9:S21" si="1">IF(G9&gt;O9,O9,G9)</f>
        <v>0</v>
      </c>
      <c r="U9" s="196">
        <f t="shared" ref="U9:U21" si="2">(S9-Q9)*24</f>
        <v>0</v>
      </c>
    </row>
    <row r="10" spans="2:21" x14ac:dyDescent="0.4">
      <c r="B10" s="120"/>
      <c r="C10" s="197" t="s">
        <v>34</v>
      </c>
      <c r="D10" s="120" t="s">
        <v>92</v>
      </c>
      <c r="E10" s="198"/>
      <c r="F10" s="120" t="s">
        <v>2</v>
      </c>
      <c r="G10" s="198"/>
      <c r="H10" s="201" t="s">
        <v>94</v>
      </c>
      <c r="I10" s="198">
        <v>0</v>
      </c>
      <c r="J10" s="201" t="s">
        <v>21</v>
      </c>
      <c r="K10" s="142">
        <f t="shared" ref="K10:K21" si="3">(G10-E10-I10)*24</f>
        <v>0</v>
      </c>
      <c r="M10" s="198"/>
      <c r="N10" s="45" t="s">
        <v>2</v>
      </c>
      <c r="O10" s="198"/>
      <c r="Q10" s="195">
        <f t="shared" si="0"/>
        <v>0</v>
      </c>
      <c r="R10" s="45" t="s">
        <v>2</v>
      </c>
      <c r="S10" s="195">
        <f t="shared" si="1"/>
        <v>0</v>
      </c>
      <c r="U10" s="196">
        <f t="shared" si="2"/>
        <v>0</v>
      </c>
    </row>
    <row r="11" spans="2:21" x14ac:dyDescent="0.4">
      <c r="B11" s="120"/>
      <c r="C11" s="197" t="s">
        <v>41</v>
      </c>
      <c r="D11" s="120" t="s">
        <v>92</v>
      </c>
      <c r="E11" s="198"/>
      <c r="F11" s="120" t="s">
        <v>2</v>
      </c>
      <c r="G11" s="198"/>
      <c r="H11" s="201" t="s">
        <v>94</v>
      </c>
      <c r="I11" s="198">
        <v>0</v>
      </c>
      <c r="J11" s="201" t="s">
        <v>21</v>
      </c>
      <c r="K11" s="142">
        <f t="shared" si="3"/>
        <v>0</v>
      </c>
      <c r="M11" s="198"/>
      <c r="N11" s="45" t="s">
        <v>2</v>
      </c>
      <c r="O11" s="198"/>
      <c r="Q11" s="195">
        <f t="shared" si="0"/>
        <v>0</v>
      </c>
      <c r="R11" s="45" t="s">
        <v>2</v>
      </c>
      <c r="S11" s="195">
        <f t="shared" si="1"/>
        <v>0</v>
      </c>
      <c r="U11" s="196">
        <f t="shared" si="2"/>
        <v>0</v>
      </c>
    </row>
    <row r="12" spans="2:21" x14ac:dyDescent="0.4">
      <c r="B12" s="120"/>
      <c r="C12" s="197" t="s">
        <v>37</v>
      </c>
      <c r="D12" s="120" t="s">
        <v>92</v>
      </c>
      <c r="E12" s="198"/>
      <c r="F12" s="120" t="s">
        <v>2</v>
      </c>
      <c r="G12" s="198"/>
      <c r="H12" s="201" t="s">
        <v>94</v>
      </c>
      <c r="I12" s="198">
        <v>0</v>
      </c>
      <c r="J12" s="201" t="s">
        <v>21</v>
      </c>
      <c r="K12" s="142">
        <f t="shared" si="3"/>
        <v>0</v>
      </c>
      <c r="M12" s="198"/>
      <c r="N12" s="45" t="s">
        <v>2</v>
      </c>
      <c r="O12" s="198"/>
      <c r="Q12" s="195">
        <f t="shared" si="0"/>
        <v>0</v>
      </c>
      <c r="R12" s="45" t="s">
        <v>2</v>
      </c>
      <c r="S12" s="195">
        <f t="shared" si="1"/>
        <v>0</v>
      </c>
      <c r="U12" s="196">
        <f t="shared" si="2"/>
        <v>0</v>
      </c>
    </row>
    <row r="13" spans="2:21" x14ac:dyDescent="0.4">
      <c r="B13" s="120"/>
      <c r="C13" s="197" t="s">
        <v>38</v>
      </c>
      <c r="D13" s="120" t="s">
        <v>92</v>
      </c>
      <c r="E13" s="198"/>
      <c r="F13" s="120" t="s">
        <v>2</v>
      </c>
      <c r="G13" s="198"/>
      <c r="H13" s="201" t="s">
        <v>94</v>
      </c>
      <c r="I13" s="198">
        <v>0</v>
      </c>
      <c r="J13" s="201" t="s">
        <v>21</v>
      </c>
      <c r="K13" s="142">
        <f t="shared" si="3"/>
        <v>0</v>
      </c>
      <c r="M13" s="198"/>
      <c r="N13" s="45" t="s">
        <v>2</v>
      </c>
      <c r="O13" s="198"/>
      <c r="Q13" s="195">
        <f t="shared" si="0"/>
        <v>0</v>
      </c>
      <c r="R13" s="45" t="s">
        <v>2</v>
      </c>
      <c r="S13" s="195">
        <f t="shared" si="1"/>
        <v>0</v>
      </c>
      <c r="U13" s="196">
        <f t="shared" si="2"/>
        <v>0</v>
      </c>
    </row>
    <row r="14" spans="2:21" x14ac:dyDescent="0.4">
      <c r="B14" s="120"/>
      <c r="C14" s="197" t="s">
        <v>42</v>
      </c>
      <c r="D14" s="120" t="s">
        <v>92</v>
      </c>
      <c r="E14" s="198"/>
      <c r="F14" s="120" t="s">
        <v>2</v>
      </c>
      <c r="G14" s="198"/>
      <c r="H14" s="201" t="s">
        <v>94</v>
      </c>
      <c r="I14" s="198">
        <v>0</v>
      </c>
      <c r="J14" s="201" t="s">
        <v>21</v>
      </c>
      <c r="K14" s="142">
        <f t="shared" si="3"/>
        <v>0</v>
      </c>
      <c r="M14" s="198"/>
      <c r="N14" s="45" t="s">
        <v>2</v>
      </c>
      <c r="O14" s="198"/>
      <c r="Q14" s="195">
        <f t="shared" si="0"/>
        <v>0</v>
      </c>
      <c r="R14" s="45" t="s">
        <v>2</v>
      </c>
      <c r="S14" s="195">
        <f>IF(G14&gt;O14,O14,G14)</f>
        <v>0</v>
      </c>
      <c r="U14" s="196">
        <f t="shared" si="2"/>
        <v>0</v>
      </c>
    </row>
    <row r="15" spans="2:21" x14ac:dyDescent="0.4">
      <c r="B15" s="120"/>
      <c r="C15" s="197" t="s">
        <v>35</v>
      </c>
      <c r="D15" s="120" t="s">
        <v>92</v>
      </c>
      <c r="E15" s="198"/>
      <c r="F15" s="120" t="s">
        <v>2</v>
      </c>
      <c r="G15" s="198"/>
      <c r="H15" s="201" t="s">
        <v>94</v>
      </c>
      <c r="I15" s="198">
        <v>0</v>
      </c>
      <c r="J15" s="201" t="s">
        <v>21</v>
      </c>
      <c r="K15" s="142">
        <f t="shared" si="3"/>
        <v>0</v>
      </c>
      <c r="M15" s="198"/>
      <c r="N15" s="45" t="s">
        <v>2</v>
      </c>
      <c r="O15" s="198"/>
      <c r="Q15" s="195">
        <f t="shared" si="0"/>
        <v>0</v>
      </c>
      <c r="R15" s="45" t="s">
        <v>2</v>
      </c>
      <c r="S15" s="195">
        <f t="shared" si="1"/>
        <v>0</v>
      </c>
      <c r="U15" s="196">
        <f t="shared" si="2"/>
        <v>0</v>
      </c>
    </row>
    <row r="16" spans="2:21" x14ac:dyDescent="0.4">
      <c r="B16" s="120"/>
      <c r="C16" s="197" t="s">
        <v>43</v>
      </c>
      <c r="D16" s="120" t="s">
        <v>92</v>
      </c>
      <c r="E16" s="198"/>
      <c r="F16" s="120" t="s">
        <v>2</v>
      </c>
      <c r="G16" s="198"/>
      <c r="H16" s="201" t="s">
        <v>94</v>
      </c>
      <c r="I16" s="198">
        <v>0</v>
      </c>
      <c r="J16" s="201" t="s">
        <v>21</v>
      </c>
      <c r="K16" s="142">
        <f t="shared" si="3"/>
        <v>0</v>
      </c>
      <c r="M16" s="198"/>
      <c r="N16" s="45" t="s">
        <v>2</v>
      </c>
      <c r="O16" s="198"/>
      <c r="Q16" s="195">
        <f t="shared" si="0"/>
        <v>0</v>
      </c>
      <c r="R16" s="45" t="s">
        <v>2</v>
      </c>
      <c r="S16" s="195">
        <f t="shared" si="1"/>
        <v>0</v>
      </c>
      <c r="U16" s="196">
        <f t="shared" si="2"/>
        <v>0</v>
      </c>
    </row>
    <row r="17" spans="2:21" x14ac:dyDescent="0.4">
      <c r="B17" s="120"/>
      <c r="C17" s="197" t="s">
        <v>44</v>
      </c>
      <c r="D17" s="120" t="s">
        <v>92</v>
      </c>
      <c r="E17" s="198"/>
      <c r="F17" s="120" t="s">
        <v>2</v>
      </c>
      <c r="G17" s="198"/>
      <c r="H17" s="201" t="s">
        <v>94</v>
      </c>
      <c r="I17" s="198">
        <v>0</v>
      </c>
      <c r="J17" s="201" t="s">
        <v>21</v>
      </c>
      <c r="K17" s="142">
        <f t="shared" si="3"/>
        <v>0</v>
      </c>
      <c r="M17" s="198"/>
      <c r="N17" s="45" t="s">
        <v>2</v>
      </c>
      <c r="O17" s="198"/>
      <c r="Q17" s="195">
        <f t="shared" si="0"/>
        <v>0</v>
      </c>
      <c r="R17" s="45" t="s">
        <v>2</v>
      </c>
      <c r="S17" s="195">
        <f t="shared" si="1"/>
        <v>0</v>
      </c>
      <c r="U17" s="196">
        <f t="shared" si="2"/>
        <v>0</v>
      </c>
    </row>
    <row r="18" spans="2:21" x14ac:dyDescent="0.4">
      <c r="B18" s="120"/>
      <c r="C18" s="197" t="s">
        <v>45</v>
      </c>
      <c r="D18" s="120" t="s">
        <v>92</v>
      </c>
      <c r="E18" s="198"/>
      <c r="F18" s="120" t="s">
        <v>2</v>
      </c>
      <c r="G18" s="198"/>
      <c r="H18" s="201" t="s">
        <v>94</v>
      </c>
      <c r="I18" s="198">
        <v>0</v>
      </c>
      <c r="J18" s="201" t="s">
        <v>21</v>
      </c>
      <c r="K18" s="142">
        <f t="shared" si="3"/>
        <v>0</v>
      </c>
      <c r="M18" s="198"/>
      <c r="N18" s="45" t="s">
        <v>2</v>
      </c>
      <c r="O18" s="198"/>
      <c r="Q18" s="195">
        <f t="shared" si="0"/>
        <v>0</v>
      </c>
      <c r="R18" s="45" t="s">
        <v>2</v>
      </c>
      <c r="S18" s="195">
        <f t="shared" si="1"/>
        <v>0</v>
      </c>
      <c r="U18" s="196">
        <f t="shared" si="2"/>
        <v>0</v>
      </c>
    </row>
    <row r="19" spans="2:21" x14ac:dyDescent="0.4">
      <c r="B19" s="120"/>
      <c r="C19" s="197" t="s">
        <v>46</v>
      </c>
      <c r="D19" s="120" t="s">
        <v>92</v>
      </c>
      <c r="E19" s="198"/>
      <c r="F19" s="120" t="s">
        <v>2</v>
      </c>
      <c r="G19" s="198"/>
      <c r="H19" s="201" t="s">
        <v>94</v>
      </c>
      <c r="I19" s="198">
        <v>0</v>
      </c>
      <c r="J19" s="201" t="s">
        <v>21</v>
      </c>
      <c r="K19" s="193">
        <f t="shared" si="3"/>
        <v>0</v>
      </c>
      <c r="M19" s="198"/>
      <c r="N19" s="45" t="s">
        <v>2</v>
      </c>
      <c r="O19" s="198"/>
      <c r="Q19" s="195">
        <f t="shared" si="0"/>
        <v>0</v>
      </c>
      <c r="R19" s="45" t="s">
        <v>2</v>
      </c>
      <c r="S19" s="195">
        <f t="shared" si="1"/>
        <v>0</v>
      </c>
      <c r="U19" s="196">
        <f t="shared" si="2"/>
        <v>0</v>
      </c>
    </row>
    <row r="20" spans="2:21" x14ac:dyDescent="0.4">
      <c r="B20" s="120"/>
      <c r="C20" s="197" t="s">
        <v>47</v>
      </c>
      <c r="D20" s="120" t="s">
        <v>92</v>
      </c>
      <c r="E20" s="198"/>
      <c r="F20" s="120" t="s">
        <v>2</v>
      </c>
      <c r="G20" s="198"/>
      <c r="H20" s="201" t="s">
        <v>94</v>
      </c>
      <c r="I20" s="198">
        <v>0</v>
      </c>
      <c r="J20" s="201" t="s">
        <v>21</v>
      </c>
      <c r="K20" s="142">
        <f t="shared" si="3"/>
        <v>0</v>
      </c>
      <c r="M20" s="198"/>
      <c r="N20" s="45" t="s">
        <v>2</v>
      </c>
      <c r="O20" s="198"/>
      <c r="Q20" s="195">
        <f t="shared" si="0"/>
        <v>0</v>
      </c>
      <c r="R20" s="45" t="s">
        <v>2</v>
      </c>
      <c r="S20" s="195">
        <f t="shared" si="1"/>
        <v>0</v>
      </c>
      <c r="U20" s="196">
        <f t="shared" si="2"/>
        <v>0</v>
      </c>
    </row>
    <row r="21" spans="2:21" x14ac:dyDescent="0.4">
      <c r="B21" s="120"/>
      <c r="C21" s="197" t="s">
        <v>48</v>
      </c>
      <c r="D21" s="120" t="s">
        <v>92</v>
      </c>
      <c r="E21" s="198"/>
      <c r="F21" s="120" t="s">
        <v>2</v>
      </c>
      <c r="G21" s="198"/>
      <c r="H21" s="201" t="s">
        <v>94</v>
      </c>
      <c r="I21" s="198">
        <v>0</v>
      </c>
      <c r="J21" s="201" t="s">
        <v>21</v>
      </c>
      <c r="K21" s="142">
        <f t="shared" si="3"/>
        <v>0</v>
      </c>
      <c r="M21" s="198"/>
      <c r="N21" s="45" t="s">
        <v>2</v>
      </c>
      <c r="O21" s="198"/>
      <c r="Q21" s="195">
        <f t="shared" si="0"/>
        <v>0</v>
      </c>
      <c r="R21" s="45" t="s">
        <v>2</v>
      </c>
      <c r="S21" s="195">
        <f t="shared" si="1"/>
        <v>0</v>
      </c>
      <c r="U21" s="196">
        <f t="shared" si="2"/>
        <v>0</v>
      </c>
    </row>
    <row r="22" spans="2:21" x14ac:dyDescent="0.4">
      <c r="B22" s="120"/>
      <c r="C22" s="197" t="s">
        <v>39</v>
      </c>
      <c r="D22" s="120" t="s">
        <v>92</v>
      </c>
      <c r="E22" s="202"/>
      <c r="F22" s="120" t="s">
        <v>2</v>
      </c>
      <c r="G22" s="202"/>
      <c r="H22" s="201" t="s">
        <v>94</v>
      </c>
      <c r="I22" s="202"/>
      <c r="J22" s="201" t="s">
        <v>21</v>
      </c>
      <c r="K22" s="197">
        <v>1</v>
      </c>
      <c r="M22" s="203"/>
      <c r="N22" s="120" t="s">
        <v>2</v>
      </c>
      <c r="O22" s="203"/>
      <c r="P22" s="201"/>
      <c r="Q22" s="203"/>
      <c r="R22" s="120" t="s">
        <v>2</v>
      </c>
      <c r="S22" s="203"/>
      <c r="U22" s="197">
        <v>1</v>
      </c>
    </row>
    <row r="23" spans="2:21" x14ac:dyDescent="0.4">
      <c r="B23" s="120"/>
      <c r="C23" s="197" t="s">
        <v>65</v>
      </c>
      <c r="D23" s="120" t="s">
        <v>92</v>
      </c>
      <c r="E23" s="202"/>
      <c r="F23" s="120" t="s">
        <v>2</v>
      </c>
      <c r="G23" s="202"/>
      <c r="H23" s="201" t="s">
        <v>94</v>
      </c>
      <c r="I23" s="202"/>
      <c r="J23" s="201" t="s">
        <v>21</v>
      </c>
      <c r="K23" s="197">
        <v>2</v>
      </c>
      <c r="M23" s="203"/>
      <c r="N23" s="120" t="s">
        <v>2</v>
      </c>
      <c r="O23" s="203"/>
      <c r="P23" s="201"/>
      <c r="Q23" s="203"/>
      <c r="R23" s="120" t="s">
        <v>2</v>
      </c>
      <c r="S23" s="203"/>
      <c r="U23" s="197">
        <v>2</v>
      </c>
    </row>
    <row r="24" spans="2:21" x14ac:dyDescent="0.4">
      <c r="B24" s="120"/>
      <c r="C24" s="197" t="s">
        <v>66</v>
      </c>
      <c r="D24" s="120" t="s">
        <v>92</v>
      </c>
      <c r="E24" s="202"/>
      <c r="F24" s="120" t="s">
        <v>2</v>
      </c>
      <c r="G24" s="202"/>
      <c r="H24" s="201" t="s">
        <v>94</v>
      </c>
      <c r="I24" s="202"/>
      <c r="J24" s="201" t="s">
        <v>21</v>
      </c>
      <c r="K24" s="197">
        <v>3</v>
      </c>
      <c r="M24" s="203"/>
      <c r="N24" s="120" t="s">
        <v>2</v>
      </c>
      <c r="O24" s="203"/>
      <c r="P24" s="201"/>
      <c r="Q24" s="203"/>
      <c r="R24" s="120" t="s">
        <v>2</v>
      </c>
      <c r="S24" s="203"/>
      <c r="U24" s="197">
        <v>3</v>
      </c>
    </row>
    <row r="25" spans="2:21" x14ac:dyDescent="0.4">
      <c r="B25" s="120"/>
      <c r="C25" s="197" t="s">
        <v>67</v>
      </c>
      <c r="D25" s="120" t="s">
        <v>92</v>
      </c>
      <c r="E25" s="202"/>
      <c r="F25" s="120" t="s">
        <v>2</v>
      </c>
      <c r="G25" s="202"/>
      <c r="H25" s="201" t="s">
        <v>94</v>
      </c>
      <c r="I25" s="202"/>
      <c r="J25" s="201" t="s">
        <v>21</v>
      </c>
      <c r="K25" s="197">
        <v>4</v>
      </c>
      <c r="M25" s="203"/>
      <c r="N25" s="120" t="s">
        <v>2</v>
      </c>
      <c r="O25" s="203"/>
      <c r="P25" s="201"/>
      <c r="Q25" s="203"/>
      <c r="R25" s="120" t="s">
        <v>2</v>
      </c>
      <c r="S25" s="203"/>
      <c r="U25" s="197">
        <v>4</v>
      </c>
    </row>
    <row r="26" spans="2:21" x14ac:dyDescent="0.4">
      <c r="B26" s="120"/>
      <c r="C26" s="197" t="s">
        <v>99</v>
      </c>
      <c r="D26" s="120" t="s">
        <v>92</v>
      </c>
      <c r="E26" s="202"/>
      <c r="F26" s="120" t="s">
        <v>2</v>
      </c>
      <c r="G26" s="202"/>
      <c r="H26" s="201" t="s">
        <v>94</v>
      </c>
      <c r="I26" s="202"/>
      <c r="J26" s="201" t="s">
        <v>21</v>
      </c>
      <c r="K26" s="197">
        <v>5</v>
      </c>
      <c r="M26" s="203"/>
      <c r="N26" s="120" t="s">
        <v>2</v>
      </c>
      <c r="O26" s="203"/>
      <c r="P26" s="201"/>
      <c r="Q26" s="203"/>
      <c r="R26" s="120" t="s">
        <v>2</v>
      </c>
      <c r="S26" s="203"/>
      <c r="U26" s="197">
        <v>5</v>
      </c>
    </row>
    <row r="27" spans="2:21" x14ac:dyDescent="0.4">
      <c r="B27" s="120"/>
      <c r="C27" s="197" t="s">
        <v>100</v>
      </c>
      <c r="D27" s="120" t="s">
        <v>92</v>
      </c>
      <c r="E27" s="202"/>
      <c r="F27" s="120" t="s">
        <v>2</v>
      </c>
      <c r="G27" s="202"/>
      <c r="H27" s="201" t="s">
        <v>94</v>
      </c>
      <c r="I27" s="202"/>
      <c r="J27" s="201" t="s">
        <v>21</v>
      </c>
      <c r="K27" s="197">
        <v>6</v>
      </c>
      <c r="M27" s="203"/>
      <c r="N27" s="120" t="s">
        <v>2</v>
      </c>
      <c r="O27" s="203"/>
      <c r="P27" s="201"/>
      <c r="Q27" s="203"/>
      <c r="R27" s="120" t="s">
        <v>2</v>
      </c>
      <c r="S27" s="203"/>
      <c r="U27" s="197">
        <v>6</v>
      </c>
    </row>
    <row r="28" spans="2:21" x14ac:dyDescent="0.4">
      <c r="B28" s="120"/>
      <c r="C28" s="197" t="s">
        <v>101</v>
      </c>
      <c r="D28" s="120" t="s">
        <v>92</v>
      </c>
      <c r="E28" s="202"/>
      <c r="F28" s="120" t="s">
        <v>2</v>
      </c>
      <c r="G28" s="202"/>
      <c r="H28" s="201" t="s">
        <v>94</v>
      </c>
      <c r="I28" s="202"/>
      <c r="J28" s="201" t="s">
        <v>21</v>
      </c>
      <c r="K28" s="197">
        <v>7</v>
      </c>
      <c r="M28" s="203"/>
      <c r="N28" s="120" t="s">
        <v>2</v>
      </c>
      <c r="O28" s="203"/>
      <c r="P28" s="201"/>
      <c r="Q28" s="203"/>
      <c r="R28" s="120" t="s">
        <v>2</v>
      </c>
      <c r="S28" s="203"/>
      <c r="U28" s="197">
        <v>7</v>
      </c>
    </row>
    <row r="29" spans="2:21" x14ac:dyDescent="0.4">
      <c r="B29" s="120"/>
      <c r="C29" s="197" t="s">
        <v>102</v>
      </c>
      <c r="D29" s="120" t="s">
        <v>92</v>
      </c>
      <c r="E29" s="202"/>
      <c r="F29" s="120" t="s">
        <v>2</v>
      </c>
      <c r="G29" s="202"/>
      <c r="H29" s="201" t="s">
        <v>94</v>
      </c>
      <c r="I29" s="202"/>
      <c r="J29" s="201" t="s">
        <v>21</v>
      </c>
      <c r="K29" s="197">
        <v>8</v>
      </c>
      <c r="M29" s="203"/>
      <c r="N29" s="120" t="s">
        <v>2</v>
      </c>
      <c r="O29" s="203"/>
      <c r="P29" s="201"/>
      <c r="Q29" s="203"/>
      <c r="R29" s="120" t="s">
        <v>2</v>
      </c>
      <c r="S29" s="203"/>
      <c r="U29" s="197">
        <v>8</v>
      </c>
    </row>
    <row r="30" spans="2:21" x14ac:dyDescent="0.4">
      <c r="B30" s="120"/>
      <c r="C30" s="197" t="s">
        <v>103</v>
      </c>
      <c r="D30" s="120" t="s">
        <v>92</v>
      </c>
      <c r="E30" s="202"/>
      <c r="F30" s="120" t="s">
        <v>2</v>
      </c>
      <c r="G30" s="202"/>
      <c r="H30" s="201" t="s">
        <v>94</v>
      </c>
      <c r="I30" s="202"/>
      <c r="J30" s="201" t="s">
        <v>21</v>
      </c>
      <c r="K30" s="197">
        <v>9</v>
      </c>
      <c r="M30" s="203"/>
      <c r="N30" s="120" t="s">
        <v>2</v>
      </c>
      <c r="O30" s="203"/>
      <c r="P30" s="201"/>
      <c r="Q30" s="203"/>
      <c r="R30" s="120" t="s">
        <v>2</v>
      </c>
      <c r="S30" s="203"/>
      <c r="U30" s="197">
        <v>3</v>
      </c>
    </row>
    <row r="31" spans="2:21" x14ac:dyDescent="0.4">
      <c r="B31" s="120"/>
      <c r="C31" s="197" t="s">
        <v>104</v>
      </c>
      <c r="D31" s="120" t="s">
        <v>92</v>
      </c>
      <c r="E31" s="202"/>
      <c r="F31" s="120" t="s">
        <v>2</v>
      </c>
      <c r="G31" s="202"/>
      <c r="H31" s="201" t="s">
        <v>94</v>
      </c>
      <c r="I31" s="202"/>
      <c r="J31" s="201" t="s">
        <v>21</v>
      </c>
      <c r="K31" s="197"/>
      <c r="M31" s="203"/>
      <c r="N31" s="120" t="s">
        <v>2</v>
      </c>
      <c r="O31" s="203"/>
      <c r="P31" s="201"/>
      <c r="Q31" s="203"/>
      <c r="R31" s="120" t="s">
        <v>2</v>
      </c>
      <c r="S31" s="203"/>
      <c r="U31" s="197"/>
    </row>
    <row r="32" spans="2:21" x14ac:dyDescent="0.4">
      <c r="B32" s="120"/>
      <c r="C32" s="197" t="s">
        <v>68</v>
      </c>
      <c r="D32" s="120" t="s">
        <v>92</v>
      </c>
      <c r="E32" s="202"/>
      <c r="F32" s="120" t="s">
        <v>2</v>
      </c>
      <c r="G32" s="202"/>
      <c r="H32" s="201" t="s">
        <v>94</v>
      </c>
      <c r="I32" s="202"/>
      <c r="J32" s="201" t="s">
        <v>21</v>
      </c>
      <c r="K32" s="197"/>
      <c r="M32" s="203"/>
      <c r="N32" s="120" t="s">
        <v>2</v>
      </c>
      <c r="O32" s="203"/>
      <c r="P32" s="201"/>
      <c r="Q32" s="203"/>
      <c r="R32" s="120" t="s">
        <v>2</v>
      </c>
      <c r="S32" s="203"/>
      <c r="U32" s="197"/>
    </row>
    <row r="33" spans="2:23" x14ac:dyDescent="0.4">
      <c r="B33" s="120"/>
      <c r="C33" s="197" t="s">
        <v>69</v>
      </c>
      <c r="D33" s="120" t="s">
        <v>92</v>
      </c>
      <c r="E33" s="198"/>
      <c r="F33" s="120" t="s">
        <v>2</v>
      </c>
      <c r="G33" s="198"/>
      <c r="H33" s="201" t="s">
        <v>94</v>
      </c>
      <c r="I33" s="198"/>
      <c r="J33" s="201" t="s">
        <v>21</v>
      </c>
      <c r="K33" s="142">
        <f t="shared" ref="K33:K36" si="4">(G33-E33-I33)*24</f>
        <v>0</v>
      </c>
      <c r="M33" s="197"/>
      <c r="N33" s="45" t="s">
        <v>2</v>
      </c>
      <c r="O33" s="197"/>
      <c r="Q33" s="195">
        <f t="shared" ref="Q33:Q36" si="5">IF(E33&lt;M33,M33,E33)</f>
        <v>0</v>
      </c>
      <c r="R33" s="45" t="s">
        <v>2</v>
      </c>
      <c r="S33" s="195">
        <f t="shared" ref="S33:S36" si="6">IF(G33&gt;O33,O33,G33)</f>
        <v>0</v>
      </c>
      <c r="U33" s="196">
        <f t="shared" ref="U33:U36" si="7">(S33-Q33)*24</f>
        <v>0</v>
      </c>
    </row>
    <row r="34" spans="2:23" x14ac:dyDescent="0.4">
      <c r="B34" s="120"/>
      <c r="C34" s="197" t="s">
        <v>210</v>
      </c>
      <c r="D34" s="120" t="s">
        <v>92</v>
      </c>
      <c r="E34" s="198"/>
      <c r="F34" s="120" t="s">
        <v>2</v>
      </c>
      <c r="G34" s="198"/>
      <c r="H34" s="201" t="s">
        <v>94</v>
      </c>
      <c r="I34" s="198"/>
      <c r="J34" s="201" t="s">
        <v>21</v>
      </c>
      <c r="K34" s="142">
        <f t="shared" si="4"/>
        <v>0</v>
      </c>
      <c r="M34" s="197"/>
      <c r="N34" s="45" t="s">
        <v>2</v>
      </c>
      <c r="O34" s="197"/>
      <c r="Q34" s="195">
        <f t="shared" si="5"/>
        <v>0</v>
      </c>
      <c r="R34" s="45" t="s">
        <v>2</v>
      </c>
      <c r="S34" s="195">
        <f t="shared" si="6"/>
        <v>0</v>
      </c>
      <c r="U34" s="196">
        <f t="shared" si="7"/>
        <v>0</v>
      </c>
      <c r="W34" s="46" t="s">
        <v>212</v>
      </c>
    </row>
    <row r="35" spans="2:23" x14ac:dyDescent="0.4">
      <c r="B35" s="120"/>
      <c r="C35" s="197" t="s">
        <v>211</v>
      </c>
      <c r="D35" s="120" t="s">
        <v>92</v>
      </c>
      <c r="E35" s="198"/>
      <c r="F35" s="120" t="s">
        <v>2</v>
      </c>
      <c r="G35" s="198"/>
      <c r="H35" s="201" t="s">
        <v>94</v>
      </c>
      <c r="I35" s="198"/>
      <c r="J35" s="201" t="s">
        <v>21</v>
      </c>
      <c r="K35" s="142">
        <f t="shared" si="4"/>
        <v>0</v>
      </c>
      <c r="M35" s="197"/>
      <c r="N35" s="45" t="s">
        <v>2</v>
      </c>
      <c r="O35" s="197"/>
      <c r="Q35" s="195">
        <f t="shared" si="5"/>
        <v>0</v>
      </c>
      <c r="R35" s="45" t="s">
        <v>2</v>
      </c>
      <c r="S35" s="195">
        <f t="shared" si="6"/>
        <v>0</v>
      </c>
      <c r="U35" s="196">
        <f t="shared" si="7"/>
        <v>0</v>
      </c>
      <c r="W35" s="46" t="s">
        <v>212</v>
      </c>
    </row>
    <row r="36" spans="2:23" x14ac:dyDescent="0.4">
      <c r="B36" s="120"/>
      <c r="C36" s="197" t="s">
        <v>105</v>
      </c>
      <c r="D36" s="120" t="s">
        <v>92</v>
      </c>
      <c r="E36" s="198"/>
      <c r="F36" s="120" t="s">
        <v>2</v>
      </c>
      <c r="G36" s="198"/>
      <c r="H36" s="201" t="s">
        <v>94</v>
      </c>
      <c r="I36" s="198"/>
      <c r="J36" s="201" t="s">
        <v>21</v>
      </c>
      <c r="K36" s="142">
        <f t="shared" si="4"/>
        <v>0</v>
      </c>
      <c r="M36" s="197"/>
      <c r="N36" s="45" t="s">
        <v>2</v>
      </c>
      <c r="O36" s="197"/>
      <c r="Q36" s="195">
        <f t="shared" si="5"/>
        <v>0</v>
      </c>
      <c r="R36" s="45" t="s">
        <v>2</v>
      </c>
      <c r="S36" s="195">
        <f t="shared" si="6"/>
        <v>0</v>
      </c>
      <c r="U36" s="196">
        <f t="shared" si="7"/>
        <v>0</v>
      </c>
    </row>
  </sheetData>
  <sheetProtection sheet="1" insertRows="0" deleteRows="0"/>
  <mergeCells count="3">
    <mergeCell ref="E3:K3"/>
    <mergeCell ref="M3:O3"/>
    <mergeCell ref="Q3:U3"/>
  </mergeCells>
  <phoneticPr fontId="2"/>
  <pageMargins left="0.15748031496062992" right="0.15748031496062992" top="0.74803149606299213" bottom="0.55118110236220474" header="0.31496062992125984" footer="0.31496062992125984"/>
  <pageSetup paperSize="9" scale="47"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F0"/>
    <pageSetUpPr fitToPage="1"/>
  </sheetPr>
  <dimension ref="A1:L44"/>
  <sheetViews>
    <sheetView topLeftCell="A7" workbookViewId="0">
      <selection activeCell="D21" sqref="D21"/>
    </sheetView>
  </sheetViews>
  <sheetFormatPr defaultRowHeight="18.75" x14ac:dyDescent="0.4"/>
  <cols>
    <col min="1" max="1" width="1.75" style="46" customWidth="1"/>
    <col min="2" max="2" width="9" style="46"/>
    <col min="3" max="12" width="40.625" style="46" customWidth="1"/>
    <col min="13" max="16384" width="9" style="46"/>
  </cols>
  <sheetData>
    <row r="1" spans="1:12" x14ac:dyDescent="0.4">
      <c r="A1" s="55"/>
      <c r="B1" s="56" t="s">
        <v>107</v>
      </c>
      <c r="C1" s="56"/>
      <c r="D1" s="56" t="s">
        <v>224</v>
      </c>
    </row>
    <row r="2" spans="1:12" x14ac:dyDescent="0.4">
      <c r="A2" s="55"/>
      <c r="B2" s="56"/>
      <c r="C2" s="56"/>
      <c r="D2" s="56"/>
    </row>
    <row r="3" spans="1:12" x14ac:dyDescent="0.4">
      <c r="A3" s="55"/>
      <c r="B3" s="77" t="s">
        <v>123</v>
      </c>
      <c r="C3" s="77" t="s">
        <v>124</v>
      </c>
      <c r="D3" s="77" t="s">
        <v>244</v>
      </c>
    </row>
    <row r="4" spans="1:12" x14ac:dyDescent="0.4">
      <c r="A4" s="55"/>
      <c r="B4" s="76">
        <v>1</v>
      </c>
      <c r="C4" s="76" t="s">
        <v>126</v>
      </c>
      <c r="D4" s="77" t="s">
        <v>245</v>
      </c>
    </row>
    <row r="5" spans="1:12" x14ac:dyDescent="0.4">
      <c r="A5" s="55"/>
      <c r="B5" s="76">
        <v>2</v>
      </c>
      <c r="C5" s="76" t="s">
        <v>248</v>
      </c>
    </row>
    <row r="6" spans="1:12" x14ac:dyDescent="0.4">
      <c r="A6" s="55"/>
      <c r="B6" s="76">
        <v>3</v>
      </c>
      <c r="C6" s="76" t="s">
        <v>249</v>
      </c>
      <c r="D6" s="56"/>
    </row>
    <row r="7" spans="1:12" x14ac:dyDescent="0.4">
      <c r="A7" s="55"/>
      <c r="B7" s="76">
        <v>4</v>
      </c>
      <c r="C7" s="76"/>
      <c r="D7" s="56"/>
    </row>
    <row r="8" spans="1:12" x14ac:dyDescent="0.4">
      <c r="A8" s="55"/>
      <c r="B8" s="76">
        <v>5</v>
      </c>
      <c r="C8" s="76"/>
      <c r="D8" s="56"/>
    </row>
    <row r="9" spans="1:12" x14ac:dyDescent="0.4">
      <c r="A9" s="55"/>
      <c r="B9" s="56"/>
      <c r="C9" s="56"/>
      <c r="D9" s="56"/>
    </row>
    <row r="10" spans="1:12" x14ac:dyDescent="0.4">
      <c r="A10" s="55"/>
      <c r="B10" s="56" t="s">
        <v>125</v>
      </c>
      <c r="C10" s="56"/>
      <c r="D10" s="56"/>
    </row>
    <row r="11" spans="1:12" ht="19.5" thickBot="1" x14ac:dyDescent="0.45">
      <c r="A11" s="55"/>
      <c r="B11" s="56"/>
      <c r="C11" s="56"/>
      <c r="D11" s="56"/>
    </row>
    <row r="12" spans="1:12" ht="19.5" thickBot="1" x14ac:dyDescent="0.45">
      <c r="A12" s="55"/>
      <c r="B12" s="57" t="s">
        <v>113</v>
      </c>
      <c r="C12" s="58" t="s">
        <v>4</v>
      </c>
      <c r="D12" s="59" t="s">
        <v>73</v>
      </c>
      <c r="E12" s="59" t="s">
        <v>5</v>
      </c>
      <c r="F12" s="59" t="s">
        <v>75</v>
      </c>
      <c r="G12" s="60" t="s">
        <v>76</v>
      </c>
      <c r="H12" s="61"/>
      <c r="I12" s="61"/>
      <c r="J12" s="61"/>
      <c r="K12" s="61"/>
      <c r="L12" s="62"/>
    </row>
    <row r="13" spans="1:12" x14ac:dyDescent="0.4">
      <c r="A13" s="55"/>
      <c r="B13" s="544" t="s">
        <v>114</v>
      </c>
      <c r="C13" s="63" t="s">
        <v>29</v>
      </c>
      <c r="D13" s="64" t="s">
        <v>186</v>
      </c>
      <c r="E13" s="64" t="s">
        <v>109</v>
      </c>
      <c r="F13" s="64" t="s">
        <v>32</v>
      </c>
      <c r="G13" s="65" t="s">
        <v>26</v>
      </c>
      <c r="H13" s="66"/>
      <c r="I13" s="66"/>
      <c r="J13" s="66"/>
      <c r="K13" s="66"/>
      <c r="L13" s="67"/>
    </row>
    <row r="14" spans="1:12" x14ac:dyDescent="0.4">
      <c r="B14" s="545"/>
      <c r="C14" s="68"/>
      <c r="D14" s="69" t="s">
        <v>185</v>
      </c>
      <c r="E14" s="69" t="s">
        <v>110</v>
      </c>
      <c r="F14" s="69" t="s">
        <v>29</v>
      </c>
      <c r="G14" s="70" t="s">
        <v>27</v>
      </c>
      <c r="H14" s="54"/>
      <c r="I14" s="54"/>
      <c r="J14" s="54"/>
      <c r="K14" s="54"/>
      <c r="L14" s="71"/>
    </row>
    <row r="15" spans="1:12" x14ac:dyDescent="0.4">
      <c r="B15" s="545"/>
      <c r="C15" s="68"/>
      <c r="D15" s="69" t="s">
        <v>187</v>
      </c>
      <c r="E15" s="69"/>
      <c r="F15" s="69"/>
      <c r="G15" s="70" t="s">
        <v>28</v>
      </c>
      <c r="H15" s="54"/>
      <c r="I15" s="54"/>
      <c r="J15" s="54"/>
      <c r="K15" s="54"/>
      <c r="L15" s="71"/>
    </row>
    <row r="16" spans="1:12" x14ac:dyDescent="0.4">
      <c r="B16" s="545"/>
      <c r="C16" s="68"/>
      <c r="D16" s="54" t="s">
        <v>257</v>
      </c>
      <c r="E16" s="69"/>
      <c r="F16" s="69"/>
      <c r="G16" s="70" t="s">
        <v>14</v>
      </c>
      <c r="H16" s="54"/>
      <c r="I16" s="54"/>
      <c r="J16" s="54"/>
      <c r="K16" s="54"/>
      <c r="L16" s="71"/>
    </row>
    <row r="17" spans="2:12" x14ac:dyDescent="0.4">
      <c r="B17" s="545"/>
      <c r="C17" s="68"/>
      <c r="D17" s="54" t="s">
        <v>258</v>
      </c>
      <c r="E17" s="69"/>
      <c r="F17" s="69"/>
      <c r="G17" s="70" t="s">
        <v>6</v>
      </c>
      <c r="H17" s="54"/>
      <c r="I17" s="54"/>
      <c r="J17" s="54"/>
      <c r="K17" s="54"/>
      <c r="L17" s="71"/>
    </row>
    <row r="18" spans="2:12" x14ac:dyDescent="0.4">
      <c r="B18" s="545"/>
      <c r="C18" s="68"/>
      <c r="D18" s="54"/>
      <c r="E18" s="69"/>
      <c r="F18" s="69"/>
      <c r="G18" s="70" t="s">
        <v>111</v>
      </c>
      <c r="H18" s="54"/>
      <c r="I18" s="54"/>
      <c r="J18" s="54"/>
      <c r="K18" s="54"/>
      <c r="L18" s="71"/>
    </row>
    <row r="19" spans="2:12" x14ac:dyDescent="0.4">
      <c r="B19" s="545"/>
      <c r="C19" s="68"/>
      <c r="D19" s="54"/>
      <c r="E19" s="69"/>
      <c r="F19" s="69"/>
      <c r="G19" s="70" t="s">
        <v>112</v>
      </c>
      <c r="H19" s="54"/>
      <c r="I19" s="54"/>
      <c r="J19" s="54"/>
      <c r="K19" s="54"/>
      <c r="L19" s="71"/>
    </row>
    <row r="20" spans="2:12" x14ac:dyDescent="0.4">
      <c r="B20" s="545"/>
      <c r="C20" s="68"/>
      <c r="D20" s="54"/>
      <c r="E20" s="69"/>
      <c r="F20" s="69"/>
      <c r="G20" s="70" t="s">
        <v>30</v>
      </c>
      <c r="H20" s="54"/>
      <c r="I20" s="54"/>
      <c r="J20" s="54"/>
      <c r="K20" s="54"/>
      <c r="L20" s="71"/>
    </row>
    <row r="21" spans="2:12" x14ac:dyDescent="0.4">
      <c r="B21" s="545"/>
      <c r="C21" s="68"/>
      <c r="D21" s="54"/>
      <c r="E21" s="69"/>
      <c r="F21" s="69"/>
      <c r="G21" s="70" t="s">
        <v>31</v>
      </c>
      <c r="H21" s="54"/>
      <c r="I21" s="54"/>
      <c r="J21" s="54"/>
      <c r="K21" s="54"/>
      <c r="L21" s="71"/>
    </row>
    <row r="22" spans="2:12" x14ac:dyDescent="0.4">
      <c r="B22" s="545"/>
      <c r="C22" s="68"/>
      <c r="D22" s="54"/>
      <c r="E22" s="69"/>
      <c r="F22" s="69"/>
      <c r="G22" s="69"/>
      <c r="H22" s="54"/>
      <c r="I22" s="54"/>
      <c r="J22" s="54"/>
      <c r="K22" s="54"/>
      <c r="L22" s="71"/>
    </row>
    <row r="23" spans="2:12" x14ac:dyDescent="0.4">
      <c r="B23" s="545"/>
      <c r="C23" s="72"/>
      <c r="D23" s="54"/>
      <c r="E23" s="54"/>
      <c r="F23" s="54"/>
      <c r="G23" s="54"/>
      <c r="H23" s="54"/>
      <c r="I23" s="54"/>
      <c r="J23" s="54"/>
      <c r="K23" s="54"/>
      <c r="L23" s="71"/>
    </row>
    <row r="24" spans="2:12" x14ac:dyDescent="0.4">
      <c r="B24" s="545"/>
      <c r="C24" s="72"/>
      <c r="D24" s="54"/>
      <c r="E24" s="54"/>
      <c r="F24" s="54"/>
      <c r="G24" s="54"/>
      <c r="H24" s="54"/>
      <c r="I24" s="54"/>
      <c r="J24" s="54"/>
      <c r="K24" s="54"/>
      <c r="L24" s="71"/>
    </row>
    <row r="25" spans="2:12" ht="19.5" thickBot="1" x14ac:dyDescent="0.45">
      <c r="B25" s="546"/>
      <c r="C25" s="73"/>
      <c r="D25" s="74"/>
      <c r="E25" s="74"/>
      <c r="F25" s="74"/>
      <c r="G25" s="74"/>
      <c r="H25" s="74"/>
      <c r="I25" s="74"/>
      <c r="J25" s="74"/>
      <c r="K25" s="74"/>
      <c r="L25" s="75"/>
    </row>
    <row r="28" spans="2:12" x14ac:dyDescent="0.4">
      <c r="C28" s="46" t="s">
        <v>219</v>
      </c>
    </row>
    <row r="29" spans="2:12" x14ac:dyDescent="0.4">
      <c r="C29" s="46" t="s">
        <v>115</v>
      </c>
    </row>
    <row r="30" spans="2:12" x14ac:dyDescent="0.4">
      <c r="C30" s="46" t="s">
        <v>127</v>
      </c>
    </row>
    <row r="31" spans="2:12" x14ac:dyDescent="0.4">
      <c r="C31" s="46" t="s">
        <v>128</v>
      </c>
    </row>
    <row r="32" spans="2:12" x14ac:dyDescent="0.4">
      <c r="C32" s="46" t="s">
        <v>129</v>
      </c>
    </row>
    <row r="33" spans="3:3" x14ac:dyDescent="0.4">
      <c r="C33" s="46" t="s">
        <v>130</v>
      </c>
    </row>
    <row r="34" spans="3:3" x14ac:dyDescent="0.4">
      <c r="C34" s="46" t="s">
        <v>131</v>
      </c>
    </row>
    <row r="35" spans="3:3" x14ac:dyDescent="0.4">
      <c r="C35" s="46" t="s">
        <v>205</v>
      </c>
    </row>
    <row r="36" spans="3:3" x14ac:dyDescent="0.4">
      <c r="C36" s="46" t="s">
        <v>116</v>
      </c>
    </row>
    <row r="37" spans="3:3" x14ac:dyDescent="0.4">
      <c r="C37" s="46" t="s">
        <v>117</v>
      </c>
    </row>
    <row r="39" spans="3:3" x14ac:dyDescent="0.4">
      <c r="C39" s="46" t="s">
        <v>220</v>
      </c>
    </row>
    <row r="40" spans="3:3" x14ac:dyDescent="0.4">
      <c r="C40" s="46" t="s">
        <v>118</v>
      </c>
    </row>
    <row r="41" spans="3:3" x14ac:dyDescent="0.4">
      <c r="C41" s="46" t="s">
        <v>119</v>
      </c>
    </row>
    <row r="42" spans="3:3" x14ac:dyDescent="0.4">
      <c r="C42" s="46" t="s">
        <v>120</v>
      </c>
    </row>
    <row r="43" spans="3:3" x14ac:dyDescent="0.4">
      <c r="C43" s="46" t="s">
        <v>121</v>
      </c>
    </row>
    <row r="44" spans="3:3" x14ac:dyDescent="0.4">
      <c r="C44" s="46" t="s">
        <v>122</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記入方法</vt:lpstr>
      <vt:lpstr>【記載例】通所介護</vt:lpstr>
      <vt:lpstr>【記載例】シフト記号表（勤務時間帯）</vt:lpstr>
      <vt:lpstr>【提出用】通所介護</vt:lpstr>
      <vt:lpstr>【提出用】シフト記号表（勤務時間帯)</vt:lpstr>
      <vt:lpstr>プルダウン・リスト</vt:lpstr>
      <vt:lpstr>【記載例】通所介護!Print_Area</vt:lpstr>
      <vt:lpstr>【提出用】通所介護!Print_Area</vt:lpstr>
      <vt:lpstr>記入方法!Print_Area</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nms10139</dc:creator>
  <cp:lastModifiedBy>西宮市役所</cp:lastModifiedBy>
  <cp:lastPrinted>2021-06-29T06:55:21Z</cp:lastPrinted>
  <dcterms:created xsi:type="dcterms:W3CDTF">2020-01-14T23:47:53Z</dcterms:created>
  <dcterms:modified xsi:type="dcterms:W3CDTF">2022-07-12T06:12:37Z</dcterms:modified>
</cp:coreProperties>
</file>